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665" yWindow="3945" windowWidth="7650" windowHeight="3975" tabRatio="797"/>
  </bookViews>
  <sheets>
    <sheet name="Jan 09" sheetId="1" r:id="rId1"/>
    <sheet name="Feb 09" sheetId="49321" r:id="rId2"/>
    <sheet name="Mar 09" sheetId="49322" r:id="rId3"/>
    <sheet name="April 09" sheetId="49323" r:id="rId4"/>
    <sheet name="May 09" sheetId="49324" r:id="rId5"/>
    <sheet name="Jun 09" sheetId="49325" r:id="rId6"/>
    <sheet name="July 09" sheetId="49326" r:id="rId7"/>
    <sheet name="Aug 09" sheetId="49327" r:id="rId8"/>
    <sheet name="Sep 09" sheetId="49328" r:id="rId9"/>
    <sheet name="Oct 09" sheetId="49329" r:id="rId10"/>
    <sheet name="Nov 09" sheetId="49330" r:id="rId11"/>
    <sheet name="Dec 09" sheetId="49331" r:id="rId12"/>
    <sheet name="Totals " sheetId="49332" r:id="rId13"/>
  </sheets>
  <calcPr calcId="145621"/>
</workbook>
</file>

<file path=xl/calcChain.xml><?xml version="1.0" encoding="utf-8"?>
<calcChain xmlns="http://schemas.openxmlformats.org/spreadsheetml/2006/main">
  <c r="G25" i="1" l="1"/>
  <c r="E20" i="1"/>
  <c r="E23" i="1" s="1"/>
  <c r="D20" i="1"/>
  <c r="D49" i="1" s="1"/>
  <c r="G20" i="1"/>
  <c r="G49" i="1" s="1"/>
  <c r="H14" i="1"/>
  <c r="H19" i="1"/>
  <c r="H6" i="1"/>
  <c r="H7" i="1"/>
  <c r="H8" i="1"/>
  <c r="H9" i="1"/>
  <c r="H20" i="1" s="1"/>
  <c r="H13" i="1"/>
  <c r="H48" i="1"/>
  <c r="B20" i="1"/>
  <c r="B49" i="1" s="1"/>
  <c r="B50" i="1" s="1"/>
  <c r="F49" i="1"/>
  <c r="F50" i="1" s="1"/>
  <c r="G48" i="1"/>
  <c r="G50" i="1" s="1"/>
  <c r="D39" i="1"/>
  <c r="H39" i="1" s="1"/>
  <c r="E39" i="1"/>
  <c r="G39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C43" i="1"/>
  <c r="B23" i="1"/>
  <c r="D23" i="1"/>
  <c r="G23" i="1"/>
  <c r="H15" i="1"/>
  <c r="H10" i="1"/>
  <c r="H11" i="1"/>
  <c r="H12" i="1"/>
  <c r="H16" i="1"/>
  <c r="H17" i="1"/>
  <c r="H18" i="1"/>
  <c r="F19" i="49321"/>
  <c r="F18" i="49321"/>
  <c r="F17" i="49321"/>
  <c r="F16" i="49321"/>
  <c r="F15" i="49321"/>
  <c r="F14" i="49321"/>
  <c r="F13" i="49321"/>
  <c r="F12" i="49321"/>
  <c r="F11" i="49321"/>
  <c r="F10" i="49321"/>
  <c r="F9" i="49321"/>
  <c r="F8" i="49321"/>
  <c r="F7" i="49321"/>
  <c r="F6" i="49321"/>
  <c r="B6" i="49332"/>
  <c r="B7" i="49332"/>
  <c r="B8" i="49332"/>
  <c r="B9" i="49332"/>
  <c r="B10" i="49332"/>
  <c r="B11" i="49332"/>
  <c r="B12" i="49332"/>
  <c r="B13" i="49332"/>
  <c r="B14" i="49332"/>
  <c r="B15" i="49332"/>
  <c r="B16" i="49332"/>
  <c r="B17" i="49332"/>
  <c r="B18" i="49332"/>
  <c r="B19" i="49332"/>
  <c r="E20" i="49327"/>
  <c r="B20" i="49331"/>
  <c r="B20" i="49327"/>
  <c r="B20" i="49321"/>
  <c r="B20" i="49322"/>
  <c r="B20" i="49323"/>
  <c r="B20" i="49324"/>
  <c r="B20" i="49332" s="1"/>
  <c r="B20" i="49325"/>
  <c r="B20" i="49326"/>
  <c r="B20" i="49328"/>
  <c r="B20" i="49329"/>
  <c r="B20" i="49330"/>
  <c r="D19" i="49332"/>
  <c r="G19" i="49332"/>
  <c r="H19" i="49332" s="1"/>
  <c r="E19" i="49332"/>
  <c r="D6" i="49332"/>
  <c r="E6" i="49332"/>
  <c r="G6" i="49332"/>
  <c r="H6" i="49332" s="1"/>
  <c r="E7" i="49332"/>
  <c r="G7" i="49332"/>
  <c r="H7" i="49332" s="1"/>
  <c r="D7" i="49332"/>
  <c r="D20" i="49332" s="1"/>
  <c r="E8" i="49332"/>
  <c r="G8" i="49332"/>
  <c r="H8" i="49332" s="1"/>
  <c r="D8" i="49332"/>
  <c r="E9" i="49332"/>
  <c r="G9" i="49332"/>
  <c r="H9" i="49332" s="1"/>
  <c r="D9" i="49332"/>
  <c r="E10" i="49332"/>
  <c r="F10" i="49332" s="1"/>
  <c r="D10" i="49332"/>
  <c r="G10" i="49332"/>
  <c r="H10" i="49332" s="1"/>
  <c r="E11" i="49332"/>
  <c r="G11" i="49332"/>
  <c r="H11" i="49332" s="1"/>
  <c r="D11" i="49332"/>
  <c r="E13" i="49332"/>
  <c r="G13" i="49332"/>
  <c r="H13" i="49332" s="1"/>
  <c r="D13" i="49332"/>
  <c r="E14" i="49332"/>
  <c r="F14" i="49332" s="1"/>
  <c r="G14" i="49332"/>
  <c r="H14" i="49332" s="1"/>
  <c r="D14" i="49332"/>
  <c r="E15" i="49332"/>
  <c r="G15" i="49332"/>
  <c r="H15" i="49332" s="1"/>
  <c r="D15" i="49332"/>
  <c r="E16" i="49332"/>
  <c r="F16" i="49332" s="1"/>
  <c r="G16" i="49332"/>
  <c r="H16" i="49332" s="1"/>
  <c r="D16" i="49332"/>
  <c r="E17" i="49332"/>
  <c r="G17" i="49332"/>
  <c r="H17" i="49332" s="1"/>
  <c r="D17" i="49332"/>
  <c r="E18" i="49332"/>
  <c r="F18" i="49332" s="1"/>
  <c r="D18" i="49332"/>
  <c r="G18" i="49332"/>
  <c r="H18" i="49332" s="1"/>
  <c r="D12" i="49332"/>
  <c r="E12" i="49332"/>
  <c r="F12" i="49332" s="1"/>
  <c r="G12" i="49332"/>
  <c r="H12" i="49332" s="1"/>
  <c r="G20" i="49332"/>
  <c r="G24" i="49332" s="1"/>
  <c r="E20" i="49332"/>
  <c r="E24" i="49332" s="1"/>
  <c r="C23" i="49332"/>
  <c r="H23" i="49332"/>
  <c r="F19" i="49332"/>
  <c r="C19" i="49332"/>
  <c r="C18" i="49332"/>
  <c r="F17" i="49332"/>
  <c r="C17" i="49332"/>
  <c r="C16" i="49332"/>
  <c r="F15" i="49332"/>
  <c r="C15" i="49332"/>
  <c r="C14" i="49332"/>
  <c r="F13" i="49332"/>
  <c r="C13" i="49332"/>
  <c r="C12" i="49332"/>
  <c r="F11" i="49332"/>
  <c r="C11" i="49332"/>
  <c r="C10" i="49332"/>
  <c r="F9" i="49332"/>
  <c r="C9" i="49332"/>
  <c r="F8" i="49332"/>
  <c r="C8" i="49332"/>
  <c r="F7" i="49332"/>
  <c r="C7" i="49332"/>
  <c r="F6" i="49332"/>
  <c r="C6" i="49332"/>
  <c r="E20" i="49331"/>
  <c r="D20" i="49331"/>
  <c r="C20" i="49331" s="1"/>
  <c r="D24" i="49331"/>
  <c r="H34" i="49331"/>
  <c r="H40" i="49331" s="1"/>
  <c r="C34" i="49331"/>
  <c r="H48" i="49331"/>
  <c r="G20" i="49330"/>
  <c r="G24" i="49330"/>
  <c r="E20" i="49330"/>
  <c r="K12" i="49330"/>
  <c r="K10" i="49330"/>
  <c r="D20" i="49330"/>
  <c r="J15" i="49330"/>
  <c r="F18" i="49330"/>
  <c r="H39" i="49330"/>
  <c r="C39" i="49330"/>
  <c r="H38" i="49330"/>
  <c r="C38" i="49330"/>
  <c r="H45" i="49330"/>
  <c r="C45" i="49330"/>
  <c r="B21" i="49330"/>
  <c r="C21" i="49330" s="1"/>
  <c r="B21" i="49331"/>
  <c r="C21" i="49331" s="1"/>
  <c r="C6" i="49331"/>
  <c r="F6" i="49331"/>
  <c r="H6" i="49331"/>
  <c r="I6" i="49331"/>
  <c r="C7" i="49331"/>
  <c r="F7" i="49331"/>
  <c r="H7" i="49331"/>
  <c r="I7" i="49331"/>
  <c r="C8" i="49331"/>
  <c r="F8" i="49331"/>
  <c r="H8" i="49331"/>
  <c r="I8" i="49331"/>
  <c r="C9" i="49331"/>
  <c r="F9" i="49331"/>
  <c r="H9" i="49331"/>
  <c r="I9" i="49331"/>
  <c r="C10" i="49331"/>
  <c r="F10" i="49331"/>
  <c r="H10" i="49331"/>
  <c r="I10" i="49331"/>
  <c r="C11" i="49331"/>
  <c r="F11" i="49331"/>
  <c r="H11" i="49331"/>
  <c r="I11" i="49331"/>
  <c r="C12" i="49331"/>
  <c r="F12" i="49331"/>
  <c r="H12" i="49331"/>
  <c r="I12" i="49331"/>
  <c r="C13" i="49331"/>
  <c r="F13" i="49331"/>
  <c r="H13" i="49331"/>
  <c r="I13" i="49331"/>
  <c r="C14" i="49331"/>
  <c r="F14" i="49331"/>
  <c r="H14" i="49331"/>
  <c r="I14" i="49331"/>
  <c r="C15" i="49331"/>
  <c r="F15" i="49331"/>
  <c r="H15" i="49331"/>
  <c r="I15" i="49331"/>
  <c r="C16" i="49331"/>
  <c r="F16" i="49331"/>
  <c r="H16" i="49331"/>
  <c r="I16" i="49331"/>
  <c r="C17" i="49331"/>
  <c r="F17" i="49331"/>
  <c r="H17" i="49331"/>
  <c r="I17" i="49331"/>
  <c r="C18" i="49331"/>
  <c r="F18" i="49331"/>
  <c r="H18" i="49331"/>
  <c r="I18" i="49331"/>
  <c r="C19" i="49331"/>
  <c r="F19" i="49331"/>
  <c r="H19" i="49331"/>
  <c r="I19" i="49331"/>
  <c r="G20" i="49331"/>
  <c r="H20" i="49331"/>
  <c r="I20" i="49331"/>
  <c r="C27" i="49331"/>
  <c r="H27" i="49331"/>
  <c r="C28" i="49331"/>
  <c r="H28" i="49331"/>
  <c r="C29" i="49331"/>
  <c r="H29" i="49331"/>
  <c r="C30" i="49331"/>
  <c r="H30" i="49331"/>
  <c r="B31" i="49331"/>
  <c r="D31" i="49331"/>
  <c r="C31" i="49331"/>
  <c r="E31" i="49331"/>
  <c r="G31" i="49331"/>
  <c r="H31" i="49331" s="1"/>
  <c r="C33" i="49331"/>
  <c r="H33" i="49331"/>
  <c r="C35" i="49331"/>
  <c r="H35" i="49331"/>
  <c r="C36" i="49331"/>
  <c r="H36" i="49331"/>
  <c r="C37" i="49331"/>
  <c r="H37" i="49331"/>
  <c r="C38" i="49331"/>
  <c r="H38" i="49331"/>
  <c r="C39" i="49331"/>
  <c r="H39" i="49331"/>
  <c r="B40" i="49331"/>
  <c r="C40" i="49331" s="1"/>
  <c r="D40" i="49331"/>
  <c r="E40" i="49331"/>
  <c r="G40" i="49331"/>
  <c r="C42" i="49331"/>
  <c r="H42" i="49331"/>
  <c r="C43" i="49331"/>
  <c r="H43" i="49331"/>
  <c r="C44" i="49331"/>
  <c r="H44" i="49331"/>
  <c r="B46" i="49331"/>
  <c r="C46" i="49331" s="1"/>
  <c r="D46" i="49331"/>
  <c r="E46" i="49331"/>
  <c r="H46" i="49331" s="1"/>
  <c r="G46" i="49331"/>
  <c r="C48" i="49331"/>
  <c r="C6" i="49330"/>
  <c r="F6" i="49330"/>
  <c r="H6" i="49330"/>
  <c r="I6" i="49330"/>
  <c r="C7" i="49330"/>
  <c r="F7" i="49330"/>
  <c r="H7" i="49330"/>
  <c r="I7" i="49330"/>
  <c r="C8" i="49330"/>
  <c r="F8" i="49330"/>
  <c r="H8" i="49330"/>
  <c r="I8" i="49330"/>
  <c r="C9" i="49330"/>
  <c r="F9" i="49330"/>
  <c r="H9" i="49330"/>
  <c r="I9" i="49330"/>
  <c r="C10" i="49330"/>
  <c r="F10" i="49330"/>
  <c r="H10" i="49330"/>
  <c r="I10" i="49330"/>
  <c r="C11" i="49330"/>
  <c r="F11" i="49330"/>
  <c r="H11" i="49330"/>
  <c r="I11" i="49330"/>
  <c r="C12" i="49330"/>
  <c r="F12" i="49330"/>
  <c r="H12" i="49330"/>
  <c r="I12" i="49330"/>
  <c r="C13" i="49330"/>
  <c r="F13" i="49330"/>
  <c r="H13" i="49330"/>
  <c r="I13" i="49330"/>
  <c r="C14" i="49330"/>
  <c r="F14" i="49330"/>
  <c r="H14" i="49330"/>
  <c r="I14" i="49330"/>
  <c r="C15" i="49330"/>
  <c r="F15" i="49330"/>
  <c r="H15" i="49330"/>
  <c r="I15" i="49330"/>
  <c r="C16" i="49330"/>
  <c r="F16" i="49330"/>
  <c r="H16" i="49330"/>
  <c r="I16" i="49330"/>
  <c r="C17" i="49330"/>
  <c r="F17" i="49330"/>
  <c r="H17" i="49330"/>
  <c r="I17" i="49330"/>
  <c r="C18" i="49330"/>
  <c r="H18" i="49330"/>
  <c r="H20" i="49330" s="1"/>
  <c r="I18" i="49330"/>
  <c r="C19" i="49330"/>
  <c r="F19" i="49330"/>
  <c r="H19" i="49330"/>
  <c r="I19" i="49330"/>
  <c r="C20" i="49330"/>
  <c r="I20" i="49330"/>
  <c r="C27" i="49330"/>
  <c r="H27" i="49330"/>
  <c r="C28" i="49330"/>
  <c r="H28" i="49330"/>
  <c r="C29" i="49330"/>
  <c r="H29" i="49330"/>
  <c r="C30" i="49330"/>
  <c r="H30" i="49330"/>
  <c r="B31" i="49330"/>
  <c r="D31" i="49330"/>
  <c r="C31" i="49330"/>
  <c r="E31" i="49330"/>
  <c r="G31" i="49330"/>
  <c r="H31" i="49330" s="1"/>
  <c r="C33" i="49330"/>
  <c r="H33" i="49330"/>
  <c r="C34" i="49330"/>
  <c r="H34" i="49330"/>
  <c r="H41" i="49330" s="1"/>
  <c r="C35" i="49330"/>
  <c r="H35" i="49330"/>
  <c r="C36" i="49330"/>
  <c r="H36" i="49330"/>
  <c r="C37" i="49330"/>
  <c r="H37" i="49330"/>
  <c r="C40" i="49330"/>
  <c r="H40" i="49330"/>
  <c r="B41" i="49330"/>
  <c r="C41" i="49330" s="1"/>
  <c r="D41" i="49330"/>
  <c r="E41" i="49330"/>
  <c r="G41" i="49330"/>
  <c r="C43" i="49330"/>
  <c r="H43" i="49330"/>
  <c r="C44" i="49330"/>
  <c r="H44" i="49330"/>
  <c r="C46" i="49330"/>
  <c r="H46" i="49330"/>
  <c r="B48" i="49330"/>
  <c r="C48" i="49330" s="1"/>
  <c r="D48" i="49330"/>
  <c r="E48" i="49330"/>
  <c r="H48" i="49330" s="1"/>
  <c r="G48" i="49330"/>
  <c r="D20" i="49329"/>
  <c r="E20" i="49329"/>
  <c r="B21" i="49329"/>
  <c r="C21" i="49329" s="1"/>
  <c r="G30" i="49329"/>
  <c r="E30" i="49329"/>
  <c r="D30" i="49329"/>
  <c r="C30" i="49329" s="1"/>
  <c r="B30" i="49329"/>
  <c r="G29" i="49329"/>
  <c r="E29" i="49329"/>
  <c r="D29" i="49329"/>
  <c r="B29" i="49329"/>
  <c r="G28" i="49329"/>
  <c r="E28" i="49329"/>
  <c r="D28" i="49329"/>
  <c r="C28" i="49329" s="1"/>
  <c r="B28" i="49329"/>
  <c r="G42" i="49329"/>
  <c r="G45" i="49329" s="1"/>
  <c r="E42" i="49329"/>
  <c r="D42" i="49329"/>
  <c r="C42" i="49329" s="1"/>
  <c r="B42" i="49329"/>
  <c r="C6" i="49329"/>
  <c r="F6" i="49329"/>
  <c r="H6" i="49329"/>
  <c r="I6" i="49329"/>
  <c r="C7" i="49329"/>
  <c r="F7" i="49329"/>
  <c r="H7" i="49329"/>
  <c r="I7" i="49329"/>
  <c r="C8" i="49329"/>
  <c r="F8" i="49329"/>
  <c r="H8" i="49329"/>
  <c r="I8" i="49329"/>
  <c r="C9" i="49329"/>
  <c r="F9" i="49329"/>
  <c r="H9" i="49329"/>
  <c r="I9" i="49329"/>
  <c r="C10" i="49329"/>
  <c r="F10" i="49329"/>
  <c r="H10" i="49329"/>
  <c r="I10" i="49329"/>
  <c r="C11" i="49329"/>
  <c r="F11" i="49329"/>
  <c r="H11" i="49329"/>
  <c r="I11" i="49329"/>
  <c r="C12" i="49329"/>
  <c r="F12" i="49329"/>
  <c r="H12" i="49329"/>
  <c r="I12" i="49329"/>
  <c r="C13" i="49329"/>
  <c r="F13" i="49329"/>
  <c r="H13" i="49329"/>
  <c r="I13" i="49329"/>
  <c r="C14" i="49329"/>
  <c r="F14" i="49329"/>
  <c r="H14" i="49329"/>
  <c r="I14" i="49329"/>
  <c r="C15" i="49329"/>
  <c r="F15" i="49329"/>
  <c r="H15" i="49329"/>
  <c r="I15" i="49329"/>
  <c r="C16" i="49329"/>
  <c r="F16" i="49329"/>
  <c r="H16" i="49329"/>
  <c r="I16" i="49329"/>
  <c r="C17" i="49329"/>
  <c r="F17" i="49329"/>
  <c r="H17" i="49329"/>
  <c r="I17" i="49329"/>
  <c r="C18" i="49329"/>
  <c r="F18" i="49329"/>
  <c r="H18" i="49329"/>
  <c r="I18" i="49329"/>
  <c r="C19" i="49329"/>
  <c r="F19" i="49329"/>
  <c r="H19" i="49329"/>
  <c r="I19" i="49329"/>
  <c r="C20" i="49329"/>
  <c r="G20" i="49329"/>
  <c r="H20" i="49329"/>
  <c r="I20" i="49329"/>
  <c r="H47" i="49329"/>
  <c r="C27" i="49329"/>
  <c r="H27" i="49329"/>
  <c r="H28" i="49329"/>
  <c r="C29" i="49329"/>
  <c r="H29" i="49329"/>
  <c r="H30" i="49329"/>
  <c r="B31" i="49329"/>
  <c r="D31" i="49329"/>
  <c r="C31" i="49329" s="1"/>
  <c r="E31" i="49329"/>
  <c r="G31" i="49329"/>
  <c r="H31" i="49329"/>
  <c r="C33" i="49329"/>
  <c r="H33" i="49329"/>
  <c r="C34" i="49329"/>
  <c r="H34" i="49329"/>
  <c r="C35" i="49329"/>
  <c r="H35" i="49329"/>
  <c r="C36" i="49329"/>
  <c r="H36" i="49329"/>
  <c r="H39" i="49329" s="1"/>
  <c r="C37" i="49329"/>
  <c r="H37" i="49329"/>
  <c r="C38" i="49329"/>
  <c r="H38" i="49329"/>
  <c r="B39" i="49329"/>
  <c r="D39" i="49329"/>
  <c r="C39" i="49329" s="1"/>
  <c r="E39" i="49329"/>
  <c r="G39" i="49329"/>
  <c r="C41" i="49329"/>
  <c r="H41" i="49329"/>
  <c r="H42" i="49329"/>
  <c r="C43" i="49329"/>
  <c r="H43" i="49329"/>
  <c r="B45" i="49329"/>
  <c r="D45" i="49329"/>
  <c r="C45" i="49329" s="1"/>
  <c r="E45" i="49329"/>
  <c r="H45" i="49329" s="1"/>
  <c r="C47" i="49329"/>
  <c r="E20" i="49328"/>
  <c r="B21" i="49325"/>
  <c r="B21" i="49323"/>
  <c r="B21" i="49321"/>
  <c r="B21" i="1"/>
  <c r="B21" i="49328"/>
  <c r="G31" i="49328"/>
  <c r="C6" i="49328"/>
  <c r="F6" i="49328"/>
  <c r="H6" i="49328"/>
  <c r="I6" i="49328"/>
  <c r="C7" i="49328"/>
  <c r="F7" i="49328"/>
  <c r="H7" i="49328"/>
  <c r="I7" i="49328"/>
  <c r="C8" i="49328"/>
  <c r="F8" i="49328"/>
  <c r="H8" i="49328"/>
  <c r="I8" i="49328"/>
  <c r="C9" i="49328"/>
  <c r="F9" i="49328"/>
  <c r="H9" i="49328"/>
  <c r="I9" i="49328"/>
  <c r="C10" i="49328"/>
  <c r="F10" i="49328"/>
  <c r="H10" i="49328"/>
  <c r="I10" i="49328"/>
  <c r="C11" i="49328"/>
  <c r="F11" i="49328"/>
  <c r="H11" i="49328"/>
  <c r="I11" i="49328"/>
  <c r="C12" i="49328"/>
  <c r="F12" i="49328"/>
  <c r="H12" i="49328"/>
  <c r="I12" i="49328"/>
  <c r="C13" i="49328"/>
  <c r="F13" i="49328"/>
  <c r="H13" i="49328"/>
  <c r="I13" i="49328"/>
  <c r="C14" i="49328"/>
  <c r="F14" i="49328"/>
  <c r="H14" i="49328"/>
  <c r="I14" i="49328"/>
  <c r="C15" i="49328"/>
  <c r="F15" i="49328"/>
  <c r="H15" i="49328"/>
  <c r="I15" i="49328"/>
  <c r="C16" i="49328"/>
  <c r="F16" i="49328"/>
  <c r="H16" i="49328"/>
  <c r="I16" i="49328"/>
  <c r="C17" i="49328"/>
  <c r="F17" i="49328"/>
  <c r="H17" i="49328"/>
  <c r="I17" i="49328"/>
  <c r="C18" i="49328"/>
  <c r="F18" i="49328"/>
  <c r="H18" i="49328"/>
  <c r="I18" i="49328"/>
  <c r="C19" i="49328"/>
  <c r="F19" i="49328"/>
  <c r="H19" i="49328"/>
  <c r="I19" i="49328"/>
  <c r="D20" i="49328"/>
  <c r="C20" i="49328"/>
  <c r="G20" i="49328"/>
  <c r="H20" i="49328"/>
  <c r="I20" i="49328"/>
  <c r="H47" i="49328"/>
  <c r="C27" i="49328"/>
  <c r="H27" i="49328"/>
  <c r="C28" i="49328"/>
  <c r="H28" i="49328"/>
  <c r="C29" i="49328"/>
  <c r="H29" i="49328"/>
  <c r="C30" i="49328"/>
  <c r="H30" i="49328"/>
  <c r="B31" i="49328"/>
  <c r="D31" i="49328"/>
  <c r="C31" i="49328" s="1"/>
  <c r="E31" i="49328"/>
  <c r="C33" i="49328"/>
  <c r="H33" i="49328"/>
  <c r="C34" i="49328"/>
  <c r="H34" i="49328"/>
  <c r="C35" i="49328"/>
  <c r="H35" i="49328"/>
  <c r="C36" i="49328"/>
  <c r="H36" i="49328"/>
  <c r="C37" i="49328"/>
  <c r="H37" i="49328"/>
  <c r="C38" i="49328"/>
  <c r="H38" i="49328"/>
  <c r="B39" i="49328"/>
  <c r="D39" i="49328"/>
  <c r="C39" i="49328"/>
  <c r="E39" i="49328"/>
  <c r="G39" i="49328"/>
  <c r="H39" i="49328"/>
  <c r="C41" i="49328"/>
  <c r="H41" i="49328"/>
  <c r="C42" i="49328"/>
  <c r="H42" i="49328"/>
  <c r="C43" i="49328"/>
  <c r="H43" i="49328"/>
  <c r="B45" i="49328"/>
  <c r="D45" i="49328"/>
  <c r="C45" i="49328"/>
  <c r="E45" i="49328"/>
  <c r="G45" i="49328"/>
  <c r="H45" i="49328" s="1"/>
  <c r="C47" i="49328"/>
  <c r="G20" i="49327"/>
  <c r="G45" i="49327"/>
  <c r="G39" i="49327"/>
  <c r="H19" i="49327"/>
  <c r="H18" i="49327"/>
  <c r="H17" i="49327"/>
  <c r="H16" i="49327"/>
  <c r="H15" i="49327"/>
  <c r="H14" i="49327"/>
  <c r="H13" i="49327"/>
  <c r="H12" i="49327"/>
  <c r="H11" i="49327"/>
  <c r="H10" i="49327"/>
  <c r="H9" i="49327"/>
  <c r="H8" i="49327"/>
  <c r="H7" i="49327"/>
  <c r="H6" i="49327"/>
  <c r="H19" i="49326"/>
  <c r="H18" i="49326"/>
  <c r="H17" i="49326"/>
  <c r="H16" i="49326"/>
  <c r="H15" i="49326"/>
  <c r="H14" i="49326"/>
  <c r="H13" i="49326"/>
  <c r="H12" i="49326"/>
  <c r="H11" i="49326"/>
  <c r="H10" i="49326"/>
  <c r="H9" i="49326"/>
  <c r="H8" i="49326"/>
  <c r="H7" i="49326"/>
  <c r="H6" i="49326"/>
  <c r="H19" i="49325"/>
  <c r="H18" i="49325"/>
  <c r="H17" i="49325"/>
  <c r="H16" i="49325"/>
  <c r="H15" i="49325"/>
  <c r="H14" i="49325"/>
  <c r="H13" i="49325"/>
  <c r="H12" i="49325"/>
  <c r="H11" i="49325"/>
  <c r="H10" i="49325"/>
  <c r="H9" i="49325"/>
  <c r="H8" i="49325"/>
  <c r="H7" i="49325"/>
  <c r="H6" i="49325"/>
  <c r="H19" i="49324"/>
  <c r="H18" i="49324"/>
  <c r="H17" i="49324"/>
  <c r="H16" i="49324"/>
  <c r="H15" i="49324"/>
  <c r="H14" i="49324"/>
  <c r="H13" i="49324"/>
  <c r="H12" i="49324"/>
  <c r="H11" i="49324"/>
  <c r="H10" i="49324"/>
  <c r="H9" i="49324"/>
  <c r="H8" i="49324"/>
  <c r="H7" i="49324"/>
  <c r="H6" i="49324"/>
  <c r="H19" i="49323"/>
  <c r="H18" i="49323"/>
  <c r="H17" i="49323"/>
  <c r="H16" i="49323"/>
  <c r="H15" i="49323"/>
  <c r="H14" i="49323"/>
  <c r="H13" i="49323"/>
  <c r="H12" i="49323"/>
  <c r="H11" i="49323"/>
  <c r="H10" i="49323"/>
  <c r="H9" i="49323"/>
  <c r="H8" i="49323"/>
  <c r="H7" i="49323"/>
  <c r="H6" i="49323"/>
  <c r="H19" i="49322"/>
  <c r="H18" i="49322"/>
  <c r="H17" i="49322"/>
  <c r="H16" i="49322"/>
  <c r="H15" i="49322"/>
  <c r="H14" i="49322"/>
  <c r="H13" i="49322"/>
  <c r="H12" i="49322"/>
  <c r="H11" i="49322"/>
  <c r="H10" i="49322"/>
  <c r="H9" i="49322"/>
  <c r="H8" i="49322"/>
  <c r="H7" i="49322"/>
  <c r="H6" i="49322"/>
  <c r="H19" i="49321"/>
  <c r="H18" i="49321"/>
  <c r="H17" i="49321"/>
  <c r="H16" i="49321"/>
  <c r="H15" i="49321"/>
  <c r="H14" i="49321"/>
  <c r="H13" i="49321"/>
  <c r="H12" i="49321"/>
  <c r="H11" i="49321"/>
  <c r="H10" i="49321"/>
  <c r="H9" i="49321"/>
  <c r="H8" i="49321"/>
  <c r="H7" i="49321"/>
  <c r="H6" i="49321"/>
  <c r="E39" i="49327"/>
  <c r="F31" i="49327"/>
  <c r="E31" i="49327"/>
  <c r="H47" i="49327"/>
  <c r="C6" i="49327"/>
  <c r="F6" i="49327"/>
  <c r="I6" i="49327"/>
  <c r="I20" i="49327" s="1"/>
  <c r="C7" i="49327"/>
  <c r="F7" i="49327"/>
  <c r="I7" i="49327"/>
  <c r="C8" i="49327"/>
  <c r="F8" i="49327"/>
  <c r="I8" i="49327"/>
  <c r="C9" i="49327"/>
  <c r="F9" i="49327"/>
  <c r="I9" i="49327"/>
  <c r="C10" i="49327"/>
  <c r="F10" i="49327"/>
  <c r="I10" i="49327"/>
  <c r="C11" i="49327"/>
  <c r="F11" i="49327"/>
  <c r="I11" i="49327"/>
  <c r="C12" i="49327"/>
  <c r="F12" i="49327"/>
  <c r="I12" i="49327"/>
  <c r="C13" i="49327"/>
  <c r="F13" i="49327"/>
  <c r="I13" i="49327"/>
  <c r="C14" i="49327"/>
  <c r="F14" i="49327"/>
  <c r="I14" i="49327"/>
  <c r="C15" i="49327"/>
  <c r="F15" i="49327"/>
  <c r="I15" i="49327"/>
  <c r="C16" i="49327"/>
  <c r="F16" i="49327"/>
  <c r="I16" i="49327"/>
  <c r="C17" i="49327"/>
  <c r="F17" i="49327"/>
  <c r="I17" i="49327"/>
  <c r="C18" i="49327"/>
  <c r="F18" i="49327"/>
  <c r="I18" i="49327"/>
  <c r="C19" i="49327"/>
  <c r="F19" i="49327"/>
  <c r="I19" i="49327"/>
  <c r="D20" i="49327"/>
  <c r="C20" i="49327" s="1"/>
  <c r="H20" i="49327"/>
  <c r="B21" i="49327"/>
  <c r="C27" i="49327"/>
  <c r="H27" i="49327"/>
  <c r="C28" i="49327"/>
  <c r="H28" i="49327"/>
  <c r="C29" i="49327"/>
  <c r="H29" i="49327"/>
  <c r="C30" i="49327"/>
  <c r="H30" i="49327"/>
  <c r="B31" i="49327"/>
  <c r="D31" i="49327"/>
  <c r="C31" i="49327" s="1"/>
  <c r="H31" i="49327"/>
  <c r="C33" i="49327"/>
  <c r="H33" i="49327"/>
  <c r="C34" i="49327"/>
  <c r="H34" i="49327"/>
  <c r="C35" i="49327"/>
  <c r="H35" i="49327"/>
  <c r="C36" i="49327"/>
  <c r="H36" i="49327"/>
  <c r="C37" i="49327"/>
  <c r="H37" i="49327"/>
  <c r="C38" i="49327"/>
  <c r="H38" i="49327"/>
  <c r="B39" i="49327"/>
  <c r="D39" i="49327"/>
  <c r="C39" i="49327" s="1"/>
  <c r="H39" i="49327"/>
  <c r="C41" i="49327"/>
  <c r="H41" i="49327"/>
  <c r="C42" i="49327"/>
  <c r="H42" i="49327"/>
  <c r="C43" i="49327"/>
  <c r="H43" i="49327"/>
  <c r="B45" i="49327"/>
  <c r="D45" i="49327"/>
  <c r="H45" i="49327" s="1"/>
  <c r="E45" i="49327"/>
  <c r="C47" i="49327"/>
  <c r="F39" i="49326"/>
  <c r="F31" i="49326"/>
  <c r="C6" i="49326"/>
  <c r="F6" i="49326"/>
  <c r="I6" i="49326"/>
  <c r="C7" i="49326"/>
  <c r="F7" i="49326"/>
  <c r="I7" i="49326"/>
  <c r="C8" i="49326"/>
  <c r="F8" i="49326"/>
  <c r="I8" i="49326"/>
  <c r="C9" i="49326"/>
  <c r="F9" i="49326"/>
  <c r="I9" i="49326"/>
  <c r="C10" i="49326"/>
  <c r="F10" i="49326"/>
  <c r="I10" i="49326"/>
  <c r="C11" i="49326"/>
  <c r="F11" i="49326"/>
  <c r="I11" i="49326"/>
  <c r="C12" i="49326"/>
  <c r="F12" i="49326"/>
  <c r="I12" i="49326"/>
  <c r="C13" i="49326"/>
  <c r="F13" i="49326"/>
  <c r="I13" i="49326"/>
  <c r="C14" i="49326"/>
  <c r="F14" i="49326"/>
  <c r="I14" i="49326"/>
  <c r="C15" i="49326"/>
  <c r="F15" i="49326"/>
  <c r="I15" i="49326"/>
  <c r="C16" i="49326"/>
  <c r="F16" i="49326"/>
  <c r="I16" i="49326"/>
  <c r="C17" i="49326"/>
  <c r="F17" i="49326"/>
  <c r="I17" i="49326"/>
  <c r="C18" i="49326"/>
  <c r="F18" i="49326"/>
  <c r="I18" i="49326"/>
  <c r="C19" i="49326"/>
  <c r="F19" i="49326"/>
  <c r="I19" i="49326"/>
  <c r="D20" i="49326"/>
  <c r="C20" i="49326"/>
  <c r="E20" i="49326"/>
  <c r="G20" i="49326"/>
  <c r="H20" i="49326"/>
  <c r="I20" i="49326"/>
  <c r="B21" i="49326"/>
  <c r="H47" i="49326"/>
  <c r="K24" i="49326"/>
  <c r="C27" i="49326"/>
  <c r="H27" i="49326"/>
  <c r="C28" i="49326"/>
  <c r="H28" i="49326"/>
  <c r="C29" i="49326"/>
  <c r="H29" i="49326"/>
  <c r="C30" i="49326"/>
  <c r="H30" i="49326"/>
  <c r="B31" i="49326"/>
  <c r="D31" i="49326"/>
  <c r="C31" i="49326"/>
  <c r="G31" i="49326"/>
  <c r="H31" i="49326"/>
  <c r="C33" i="49326"/>
  <c r="H33" i="49326"/>
  <c r="H39" i="49326" s="1"/>
  <c r="C34" i="49326"/>
  <c r="H34" i="49326"/>
  <c r="C35" i="49326"/>
  <c r="H35" i="49326"/>
  <c r="C36" i="49326"/>
  <c r="H36" i="49326"/>
  <c r="C37" i="49326"/>
  <c r="H37" i="49326"/>
  <c r="C38" i="49326"/>
  <c r="H38" i="49326"/>
  <c r="B39" i="49326"/>
  <c r="D39" i="49326"/>
  <c r="C39" i="49326" s="1"/>
  <c r="G39" i="49326"/>
  <c r="C41" i="49326"/>
  <c r="H41" i="49326"/>
  <c r="C42" i="49326"/>
  <c r="H42" i="49326"/>
  <c r="C43" i="49326"/>
  <c r="H43" i="49326"/>
  <c r="B45" i="49326"/>
  <c r="D45" i="49326"/>
  <c r="C45" i="49326"/>
  <c r="E45" i="49326"/>
  <c r="G45" i="49326"/>
  <c r="H45" i="49326" s="1"/>
  <c r="C47" i="49326"/>
  <c r="D20" i="49325"/>
  <c r="C6" i="49325"/>
  <c r="F6" i="49325"/>
  <c r="I6" i="49325"/>
  <c r="C7" i="49325"/>
  <c r="F7" i="49325"/>
  <c r="I7" i="49325"/>
  <c r="C8" i="49325"/>
  <c r="F8" i="49325"/>
  <c r="I8" i="49325"/>
  <c r="C9" i="49325"/>
  <c r="F9" i="49325"/>
  <c r="I9" i="49325"/>
  <c r="C10" i="49325"/>
  <c r="F10" i="49325"/>
  <c r="I10" i="49325"/>
  <c r="C11" i="49325"/>
  <c r="F11" i="49325"/>
  <c r="I11" i="49325"/>
  <c r="C12" i="49325"/>
  <c r="F12" i="49325"/>
  <c r="I12" i="49325"/>
  <c r="C13" i="49325"/>
  <c r="F13" i="49325"/>
  <c r="I13" i="49325"/>
  <c r="C14" i="49325"/>
  <c r="F14" i="49325"/>
  <c r="I14" i="49325"/>
  <c r="C15" i="49325"/>
  <c r="F15" i="49325"/>
  <c r="I15" i="49325"/>
  <c r="C16" i="49325"/>
  <c r="F16" i="49325"/>
  <c r="I16" i="49325"/>
  <c r="C17" i="49325"/>
  <c r="F17" i="49325"/>
  <c r="I17" i="49325"/>
  <c r="C18" i="49325"/>
  <c r="F18" i="49325"/>
  <c r="I18" i="49325"/>
  <c r="C19" i="49325"/>
  <c r="F19" i="49325"/>
  <c r="I19" i="49325"/>
  <c r="C20" i="49325"/>
  <c r="E20" i="49325"/>
  <c r="G20" i="49325"/>
  <c r="H20" i="49325"/>
  <c r="I20" i="49325"/>
  <c r="H47" i="49325"/>
  <c r="C27" i="49325"/>
  <c r="H27" i="49325"/>
  <c r="C28" i="49325"/>
  <c r="H28" i="49325"/>
  <c r="C29" i="49325"/>
  <c r="H29" i="49325"/>
  <c r="C30" i="49325"/>
  <c r="H30" i="49325"/>
  <c r="B31" i="49325"/>
  <c r="D31" i="49325"/>
  <c r="C31" i="49325"/>
  <c r="E31" i="49325"/>
  <c r="G31" i="49325"/>
  <c r="H31" i="49325" s="1"/>
  <c r="C33" i="49325"/>
  <c r="H33" i="49325"/>
  <c r="C34" i="49325"/>
  <c r="H34" i="49325"/>
  <c r="H39" i="49325" s="1"/>
  <c r="C35" i="49325"/>
  <c r="H35" i="49325"/>
  <c r="C36" i="49325"/>
  <c r="H36" i="49325"/>
  <c r="C37" i="49325"/>
  <c r="H37" i="49325"/>
  <c r="C38" i="49325"/>
  <c r="H38" i="49325"/>
  <c r="B39" i="49325"/>
  <c r="C39" i="49325" s="1"/>
  <c r="D39" i="49325"/>
  <c r="E39" i="49325"/>
  <c r="G39" i="49325"/>
  <c r="C41" i="49325"/>
  <c r="H41" i="49325"/>
  <c r="C42" i="49325"/>
  <c r="H42" i="49325"/>
  <c r="C43" i="49325"/>
  <c r="H43" i="49325"/>
  <c r="B45" i="49325"/>
  <c r="C45" i="49325" s="1"/>
  <c r="D45" i="49325"/>
  <c r="E45" i="49325"/>
  <c r="H45" i="49325" s="1"/>
  <c r="G45" i="49325"/>
  <c r="C47" i="49325"/>
  <c r="D20" i="49324"/>
  <c r="F19" i="49324"/>
  <c r="F18" i="49324"/>
  <c r="F17" i="49324"/>
  <c r="F16" i="49324"/>
  <c r="F15" i="49324"/>
  <c r="F14" i="49324"/>
  <c r="F13" i="49324"/>
  <c r="F12" i="49324"/>
  <c r="F11" i="49324"/>
  <c r="F10" i="49324"/>
  <c r="F9" i="49324"/>
  <c r="F8" i="49324"/>
  <c r="F7" i="49324"/>
  <c r="F6" i="49324"/>
  <c r="C6" i="49324"/>
  <c r="I6" i="49324"/>
  <c r="C7" i="49324"/>
  <c r="I7" i="49324"/>
  <c r="C8" i="49324"/>
  <c r="I8" i="49324"/>
  <c r="C9" i="49324"/>
  <c r="I9" i="49324"/>
  <c r="C10" i="49324"/>
  <c r="I10" i="49324"/>
  <c r="C11" i="49324"/>
  <c r="I11" i="49324"/>
  <c r="C12" i="49324"/>
  <c r="I12" i="49324"/>
  <c r="C13" i="49324"/>
  <c r="I13" i="49324"/>
  <c r="C14" i="49324"/>
  <c r="I14" i="49324"/>
  <c r="C15" i="49324"/>
  <c r="I15" i="49324"/>
  <c r="C16" i="49324"/>
  <c r="I16" i="49324"/>
  <c r="C17" i="49324"/>
  <c r="I17" i="49324"/>
  <c r="C18" i="49324"/>
  <c r="I18" i="49324"/>
  <c r="C19" i="49324"/>
  <c r="I19" i="49324"/>
  <c r="C20" i="49324"/>
  <c r="E20" i="49324"/>
  <c r="G20" i="49324"/>
  <c r="H20" i="49324"/>
  <c r="I20" i="49324"/>
  <c r="B21" i="49324"/>
  <c r="H47" i="49324"/>
  <c r="C27" i="49324"/>
  <c r="H27" i="49324"/>
  <c r="C28" i="49324"/>
  <c r="H28" i="49324"/>
  <c r="C29" i="49324"/>
  <c r="H29" i="49324"/>
  <c r="C30" i="49324"/>
  <c r="H30" i="49324"/>
  <c r="B31" i="49324"/>
  <c r="D31" i="49324"/>
  <c r="C31" i="49324" s="1"/>
  <c r="E31" i="49324"/>
  <c r="H31" i="49324" s="1"/>
  <c r="G31" i="49324"/>
  <c r="C33" i="49324"/>
  <c r="H33" i="49324"/>
  <c r="C34" i="49324"/>
  <c r="H34" i="49324"/>
  <c r="C35" i="49324"/>
  <c r="H35" i="49324"/>
  <c r="C36" i="49324"/>
  <c r="H36" i="49324"/>
  <c r="C37" i="49324"/>
  <c r="H37" i="49324"/>
  <c r="C38" i="49324"/>
  <c r="H38" i="49324"/>
  <c r="B39" i="49324"/>
  <c r="D39" i="49324"/>
  <c r="C39" i="49324" s="1"/>
  <c r="E39" i="49324"/>
  <c r="G39" i="49324"/>
  <c r="H39" i="49324"/>
  <c r="C41" i="49324"/>
  <c r="H41" i="49324"/>
  <c r="C42" i="49324"/>
  <c r="H42" i="49324"/>
  <c r="C43" i="49324"/>
  <c r="H43" i="49324"/>
  <c r="B45" i="49324"/>
  <c r="D45" i="49324"/>
  <c r="C45" i="49324" s="1"/>
  <c r="E45" i="49324"/>
  <c r="G45" i="49324"/>
  <c r="H45" i="49324"/>
  <c r="C47" i="49324"/>
  <c r="E20" i="49323"/>
  <c r="F19" i="49323"/>
  <c r="F10" i="49323"/>
  <c r="F6" i="49323"/>
  <c r="F8" i="49323"/>
  <c r="F15" i="49323"/>
  <c r="F18" i="49323"/>
  <c r="H20" i="49323"/>
  <c r="H47" i="49323"/>
  <c r="C6" i="49323"/>
  <c r="I6" i="49323"/>
  <c r="C7" i="49323"/>
  <c r="F7" i="49323"/>
  <c r="I7" i="49323"/>
  <c r="C8" i="49323"/>
  <c r="I8" i="49323"/>
  <c r="C9" i="49323"/>
  <c r="F9" i="49323"/>
  <c r="I9" i="49323"/>
  <c r="C10" i="49323"/>
  <c r="I10" i="49323"/>
  <c r="C11" i="49323"/>
  <c r="F11" i="49323"/>
  <c r="I11" i="49323"/>
  <c r="C12" i="49323"/>
  <c r="F12" i="49323"/>
  <c r="I12" i="49323"/>
  <c r="C13" i="49323"/>
  <c r="F13" i="49323"/>
  <c r="I13" i="49323"/>
  <c r="C14" i="49323"/>
  <c r="F14" i="49323"/>
  <c r="I14" i="49323"/>
  <c r="C15" i="49323"/>
  <c r="I15" i="49323"/>
  <c r="C16" i="49323"/>
  <c r="F16" i="49323"/>
  <c r="I16" i="49323"/>
  <c r="C17" i="49323"/>
  <c r="F17" i="49323"/>
  <c r="I17" i="49323"/>
  <c r="C18" i="49323"/>
  <c r="I18" i="49323"/>
  <c r="C19" i="49323"/>
  <c r="I19" i="49323"/>
  <c r="D20" i="49323"/>
  <c r="C20" i="49323"/>
  <c r="G20" i="49323"/>
  <c r="I20" i="49323"/>
  <c r="C27" i="49323"/>
  <c r="H27" i="49323"/>
  <c r="C28" i="49323"/>
  <c r="H28" i="49323"/>
  <c r="C29" i="49323"/>
  <c r="H29" i="49323"/>
  <c r="C30" i="49323"/>
  <c r="H30" i="49323"/>
  <c r="B31" i="49323"/>
  <c r="D31" i="49323"/>
  <c r="C31" i="49323" s="1"/>
  <c r="E31" i="49323"/>
  <c r="G31" i="49323"/>
  <c r="H31" i="49323"/>
  <c r="C33" i="49323"/>
  <c r="H33" i="49323"/>
  <c r="C34" i="49323"/>
  <c r="H34" i="49323"/>
  <c r="H39" i="49323" s="1"/>
  <c r="C35" i="49323"/>
  <c r="H35" i="49323"/>
  <c r="C36" i="49323"/>
  <c r="H36" i="49323"/>
  <c r="C37" i="49323"/>
  <c r="H37" i="49323"/>
  <c r="C38" i="49323"/>
  <c r="H38" i="49323"/>
  <c r="B39" i="49323"/>
  <c r="D39" i="49323"/>
  <c r="C39" i="49323" s="1"/>
  <c r="E39" i="49323"/>
  <c r="G39" i="49323"/>
  <c r="C41" i="49323"/>
  <c r="H41" i="49323"/>
  <c r="C42" i="49323"/>
  <c r="H42" i="49323"/>
  <c r="C43" i="49323"/>
  <c r="H43" i="49323"/>
  <c r="B45" i="49323"/>
  <c r="D45" i="49323"/>
  <c r="C45" i="49323" s="1"/>
  <c r="E45" i="49323"/>
  <c r="H45" i="49323" s="1"/>
  <c r="G45" i="49323"/>
  <c r="C47" i="49323"/>
  <c r="E20" i="49322"/>
  <c r="F19" i="49322"/>
  <c r="F18" i="49322"/>
  <c r="F17" i="49322"/>
  <c r="F16" i="49322"/>
  <c r="F15" i="49322"/>
  <c r="F14" i="49322"/>
  <c r="F13" i="49322"/>
  <c r="F12" i="49322"/>
  <c r="F11" i="49322"/>
  <c r="F10" i="49322"/>
  <c r="F9" i="49322"/>
  <c r="F8" i="49322"/>
  <c r="F7" i="49322"/>
  <c r="F6" i="49322"/>
  <c r="H43" i="49322"/>
  <c r="G45" i="49322"/>
  <c r="E45" i="49322"/>
  <c r="D45" i="49322"/>
  <c r="C45" i="49322" s="1"/>
  <c r="C43" i="49322"/>
  <c r="B45" i="49322"/>
  <c r="C18" i="49322"/>
  <c r="B31" i="49322"/>
  <c r="C31" i="49322" s="1"/>
  <c r="B39" i="49322"/>
  <c r="I18" i="49322"/>
  <c r="C17" i="49322"/>
  <c r="I17" i="49322"/>
  <c r="C18" i="49321"/>
  <c r="I18" i="49321"/>
  <c r="H43" i="49321"/>
  <c r="C43" i="49321"/>
  <c r="G44" i="49321"/>
  <c r="E44" i="49321"/>
  <c r="D44" i="49321"/>
  <c r="B44" i="49321"/>
  <c r="C17" i="49321"/>
  <c r="I17" i="49321"/>
  <c r="C18" i="1"/>
  <c r="B45" i="1"/>
  <c r="B31" i="1"/>
  <c r="B39" i="1"/>
  <c r="I18" i="1"/>
  <c r="C17" i="1"/>
  <c r="I17" i="1"/>
  <c r="G45" i="1"/>
  <c r="E45" i="1"/>
  <c r="C44" i="1"/>
  <c r="C42" i="1"/>
  <c r="C41" i="1"/>
  <c r="H45" i="1"/>
  <c r="D45" i="1"/>
  <c r="C45" i="1" s="1"/>
  <c r="D39" i="49322"/>
  <c r="C39" i="49322" s="1"/>
  <c r="G39" i="49322"/>
  <c r="E39" i="49322"/>
  <c r="G31" i="49322"/>
  <c r="E31" i="49322"/>
  <c r="D31" i="49322"/>
  <c r="C6" i="49322"/>
  <c r="I6" i="49322"/>
  <c r="C7" i="49322"/>
  <c r="I7" i="49322"/>
  <c r="C8" i="49322"/>
  <c r="I8" i="49322"/>
  <c r="C9" i="49322"/>
  <c r="I9" i="49322"/>
  <c r="C10" i="49322"/>
  <c r="I10" i="49322"/>
  <c r="C11" i="49322"/>
  <c r="I11" i="49322"/>
  <c r="C12" i="49322"/>
  <c r="I12" i="49322"/>
  <c r="C13" i="49322"/>
  <c r="I13" i="49322"/>
  <c r="C14" i="49322"/>
  <c r="I14" i="49322"/>
  <c r="C15" i="49322"/>
  <c r="I15" i="49322"/>
  <c r="C16" i="49322"/>
  <c r="I16" i="49322"/>
  <c r="C19" i="49322"/>
  <c r="I19" i="49322"/>
  <c r="D20" i="49322"/>
  <c r="C20" i="49322" s="1"/>
  <c r="G20" i="49322"/>
  <c r="H20" i="49322"/>
  <c r="I20" i="49322"/>
  <c r="B21" i="49322"/>
  <c r="H47" i="49322"/>
  <c r="C27" i="49322"/>
  <c r="H27" i="49322"/>
  <c r="C28" i="49322"/>
  <c r="H28" i="49322"/>
  <c r="C29" i="49322"/>
  <c r="H29" i="49322"/>
  <c r="C30" i="49322"/>
  <c r="H30" i="49322"/>
  <c r="H31" i="49322"/>
  <c r="C33" i="49322"/>
  <c r="H33" i="49322"/>
  <c r="C34" i="49322"/>
  <c r="H34" i="49322"/>
  <c r="C35" i="49322"/>
  <c r="H35" i="49322"/>
  <c r="C36" i="49322"/>
  <c r="H36" i="49322"/>
  <c r="C37" i="49322"/>
  <c r="H37" i="49322"/>
  <c r="C38" i="49322"/>
  <c r="H38" i="49322"/>
  <c r="H39" i="49322"/>
  <c r="C41" i="49322"/>
  <c r="H41" i="49322"/>
  <c r="C42" i="49322"/>
  <c r="H42" i="49322"/>
  <c r="H45" i="49322"/>
  <c r="C47" i="49322"/>
  <c r="I6" i="49321"/>
  <c r="I7" i="49321"/>
  <c r="I8" i="49321"/>
  <c r="I9" i="49321"/>
  <c r="I10" i="49321"/>
  <c r="I11" i="49321"/>
  <c r="I12" i="49321"/>
  <c r="I13" i="49321"/>
  <c r="I14" i="49321"/>
  <c r="I15" i="49321"/>
  <c r="I16" i="49321"/>
  <c r="I19" i="49321"/>
  <c r="I20" i="49321"/>
  <c r="I6" i="1"/>
  <c r="I7" i="1"/>
  <c r="I20" i="1" s="1"/>
  <c r="I8" i="1"/>
  <c r="I9" i="1"/>
  <c r="I10" i="1"/>
  <c r="I11" i="1"/>
  <c r="I12" i="1"/>
  <c r="I13" i="1"/>
  <c r="I14" i="1"/>
  <c r="I15" i="1"/>
  <c r="I16" i="1"/>
  <c r="I19" i="1"/>
  <c r="G39" i="49321"/>
  <c r="E39" i="49321"/>
  <c r="D39" i="49321"/>
  <c r="B39" i="49321"/>
  <c r="G31" i="49321"/>
  <c r="E31" i="49321"/>
  <c r="D31" i="49321"/>
  <c r="H31" i="49321" s="1"/>
  <c r="B31" i="49321"/>
  <c r="C44" i="49321"/>
  <c r="H44" i="49321"/>
  <c r="H42" i="49321"/>
  <c r="C42" i="49321"/>
  <c r="H41" i="49321"/>
  <c r="C41" i="49321"/>
  <c r="C6" i="49321"/>
  <c r="C7" i="49321"/>
  <c r="C8" i="49321"/>
  <c r="C9" i="49321"/>
  <c r="C10" i="49321"/>
  <c r="C11" i="49321"/>
  <c r="C12" i="49321"/>
  <c r="C13" i="49321"/>
  <c r="C14" i="49321"/>
  <c r="C15" i="49321"/>
  <c r="C16" i="49321"/>
  <c r="C19" i="49321"/>
  <c r="D20" i="49321"/>
  <c r="C20" i="49321" s="1"/>
  <c r="E20" i="49321"/>
  <c r="G20" i="49321"/>
  <c r="H20" i="49321"/>
  <c r="H52" i="49321"/>
  <c r="C27" i="49321"/>
  <c r="H27" i="49321"/>
  <c r="C28" i="49321"/>
  <c r="H28" i="49321"/>
  <c r="C29" i="49321"/>
  <c r="H29" i="49321"/>
  <c r="C30" i="49321"/>
  <c r="H30" i="49321"/>
  <c r="C33" i="49321"/>
  <c r="H33" i="49321"/>
  <c r="C34" i="49321"/>
  <c r="H34" i="49321"/>
  <c r="H39" i="49321" s="1"/>
  <c r="C35" i="49321"/>
  <c r="H35" i="49321"/>
  <c r="C36" i="49321"/>
  <c r="H36" i="49321"/>
  <c r="C37" i="49321"/>
  <c r="H37" i="49321"/>
  <c r="C38" i="49321"/>
  <c r="H38" i="49321"/>
  <c r="C39" i="49321"/>
  <c r="C52" i="49321"/>
  <c r="C23" i="1"/>
  <c r="G31" i="1"/>
  <c r="C48" i="1"/>
  <c r="C36" i="1"/>
  <c r="C38" i="1"/>
  <c r="D31" i="1"/>
  <c r="C31" i="1" s="1"/>
  <c r="E31" i="1"/>
  <c r="C39" i="1"/>
  <c r="C37" i="1"/>
  <c r="C34" i="1"/>
  <c r="C35" i="1"/>
  <c r="C33" i="1"/>
  <c r="C28" i="1"/>
  <c r="C29" i="1"/>
  <c r="C30" i="1"/>
  <c r="C27" i="1"/>
  <c r="C16" i="1"/>
  <c r="C7" i="1"/>
  <c r="C8" i="1"/>
  <c r="C9" i="1"/>
  <c r="C10" i="1"/>
  <c r="C11" i="1"/>
  <c r="C12" i="1"/>
  <c r="C13" i="1"/>
  <c r="C14" i="1"/>
  <c r="C15" i="1"/>
  <c r="C19" i="1"/>
  <c r="C20" i="1"/>
  <c r="C6" i="1"/>
  <c r="C50" i="49330"/>
  <c r="H50" i="49330"/>
  <c r="D24" i="49332" l="1"/>
  <c r="C20" i="49332"/>
  <c r="D50" i="1"/>
  <c r="C49" i="1"/>
  <c r="I19" i="49332"/>
  <c r="I15" i="49332"/>
  <c r="I11" i="49332"/>
  <c r="I7" i="49332"/>
  <c r="I18" i="49332"/>
  <c r="I14" i="49332"/>
  <c r="I10" i="49332"/>
  <c r="I6" i="49332"/>
  <c r="B24" i="49332"/>
  <c r="I17" i="49332"/>
  <c r="I13" i="49332"/>
  <c r="I9" i="49332"/>
  <c r="I16" i="49332"/>
  <c r="I12" i="49332"/>
  <c r="I8" i="49332"/>
  <c r="B21" i="49332"/>
  <c r="H49" i="1"/>
  <c r="H50" i="1" s="1"/>
  <c r="H23" i="1"/>
  <c r="H20" i="49332"/>
  <c r="H24" i="49332" s="1"/>
  <c r="H31" i="1"/>
  <c r="C31" i="49321"/>
  <c r="C45" i="49327"/>
  <c r="H31" i="49328"/>
  <c r="E49" i="1"/>
  <c r="E50" i="1" s="1"/>
  <c r="I20" i="49332" l="1"/>
  <c r="C24" i="49332"/>
</calcChain>
</file>

<file path=xl/sharedStrings.xml><?xml version="1.0" encoding="utf-8"?>
<sst xmlns="http://schemas.openxmlformats.org/spreadsheetml/2006/main" count="498" uniqueCount="54">
  <si>
    <t>Country</t>
  </si>
  <si>
    <t>RmNts</t>
  </si>
  <si>
    <t>Revenue</t>
  </si>
  <si>
    <t>Switzerland</t>
  </si>
  <si>
    <t>Scandinavian</t>
  </si>
  <si>
    <t>Others</t>
  </si>
  <si>
    <r>
      <t xml:space="preserve">ARR </t>
    </r>
    <r>
      <rPr>
        <b/>
        <sz val="12"/>
        <color indexed="9"/>
        <rFont val="Arial"/>
        <family val="2"/>
      </rPr>
      <t xml:space="preserve"> </t>
    </r>
  </si>
  <si>
    <t>Poland</t>
  </si>
  <si>
    <t xml:space="preserve">F&amp; B Rev </t>
  </si>
  <si>
    <t>Other Rev</t>
  </si>
  <si>
    <t xml:space="preserve">Total Rev </t>
  </si>
  <si>
    <t>UK</t>
  </si>
  <si>
    <t>Italian</t>
  </si>
  <si>
    <t>Russian and EE</t>
  </si>
  <si>
    <t>ME and Gulf</t>
  </si>
  <si>
    <t xml:space="preserve">France </t>
  </si>
  <si>
    <t>Netherland</t>
  </si>
  <si>
    <t>Israeli</t>
  </si>
  <si>
    <t xml:space="preserve">Egyptian </t>
  </si>
  <si>
    <t xml:space="preserve">Germany </t>
  </si>
  <si>
    <t xml:space="preserve">Finland </t>
  </si>
  <si>
    <t xml:space="preserve">ME Other </t>
  </si>
  <si>
    <t>Denmark</t>
  </si>
  <si>
    <t xml:space="preserve">Norway </t>
  </si>
  <si>
    <t xml:space="preserve">Sweden </t>
  </si>
  <si>
    <t xml:space="preserve">Jordon </t>
  </si>
  <si>
    <t xml:space="preserve">Kuwait </t>
  </si>
  <si>
    <t>Lebanon</t>
  </si>
  <si>
    <t xml:space="preserve">Saudi Arabia </t>
  </si>
  <si>
    <t xml:space="preserve">United Arab Emirates </t>
  </si>
  <si>
    <t xml:space="preserve">Actual closing of the Month </t>
  </si>
  <si>
    <t xml:space="preserve">Total </t>
  </si>
  <si>
    <t>Diff +/-</t>
  </si>
  <si>
    <t xml:space="preserve">Hungary </t>
  </si>
  <si>
    <t xml:space="preserve">Russia </t>
  </si>
  <si>
    <t xml:space="preserve">Perc% </t>
  </si>
  <si>
    <t xml:space="preserve">Hungrian </t>
  </si>
  <si>
    <t xml:space="preserve">Ruussian </t>
  </si>
  <si>
    <t xml:space="preserve">East Europe Others </t>
  </si>
  <si>
    <t xml:space="preserve">Switzerland </t>
  </si>
  <si>
    <t xml:space="preserve">USA </t>
  </si>
  <si>
    <t>Avr Sp F&amp;B</t>
  </si>
  <si>
    <t xml:space="preserve">East Europe others </t>
  </si>
  <si>
    <t>USA</t>
  </si>
  <si>
    <t xml:space="preserve">Other East  Europe </t>
  </si>
  <si>
    <t>Sweden</t>
  </si>
  <si>
    <t xml:space="preserve">Ukraine </t>
  </si>
  <si>
    <t xml:space="preserve">Morocco </t>
  </si>
  <si>
    <t xml:space="preserve">Sudan </t>
  </si>
  <si>
    <t xml:space="preserve">Syria </t>
  </si>
  <si>
    <t xml:space="preserve">Bahrain </t>
  </si>
  <si>
    <t>Actual</t>
  </si>
  <si>
    <t xml:space="preserve">Ukrain </t>
  </si>
  <si>
    <r>
      <t xml:space="preserve">ARR </t>
    </r>
    <r>
      <rPr>
        <b/>
        <sz val="12"/>
        <color indexed="9"/>
        <rFont val="Calibri"/>
        <family val="2"/>
        <scheme val="minor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</si>
</sst>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(* #,##0.00_);_(* \(#,##0.00\);_(* &quot;-&quot;??_);_(@_)"/>
    <numFmt numFmtId="164" formatCode="_-* #,##0.00_-;\-* #,##0.00_-;_-* &quot;-&quot;??_-;_-@_-"/>
    <numFmt numFmtId="165" formatCode="_ * #,##0_ ;_ * \-#,##0_ ;_ * &quot;-&quot;??_ ;_ @_ "/>
    <numFmt numFmtId="166" formatCode="_ * #,##0.00_ ;_ * \-#,##0.00_ ;_ * &quot;-&quot;??_ ;_ @_ "/>
    <numFmt numFmtId="167" formatCode="_(* #,##0.0000_);_(* \(#,##0.0000\);_(* &quot;-&quot;??_);_(@_)"/>
  </numFmts>
  <fonts count="17" x14ac:knownFonts="1">
    <font>
      <sz val="10"/>
      <name val="Arial"/>
    </font>
    <font>
      <sz val="10"/>
      <name val="Arial"/>
      <family val="2"/>
    </font>
    <font>
      <b/>
      <sz val="12"/>
      <name val="Arial"/>
      <family val="2"/>
    </font>
    <font>
      <b/>
      <sz val="12"/>
      <color indexed="8"/>
      <name val="Arial"/>
      <family val="2"/>
    </font>
    <font>
      <b/>
      <sz val="10"/>
      <name val="Arial"/>
      <family val="2"/>
    </font>
    <font>
      <sz val="10"/>
      <color indexed="8"/>
      <name val="Arial"/>
      <family val="2"/>
    </font>
    <font>
      <b/>
      <sz val="12"/>
      <color indexed="9"/>
      <name val="Arial"/>
      <family val="2"/>
    </font>
    <font>
      <sz val="10"/>
      <color indexed="10"/>
      <name val="Arial"/>
      <family val="2"/>
    </font>
    <font>
      <sz val="10"/>
      <color indexed="12"/>
      <name val="Arial"/>
      <family val="2"/>
    </font>
    <font>
      <b/>
      <sz val="10"/>
      <color indexed="12"/>
      <name val="Arial"/>
      <family val="2"/>
    </font>
    <font>
      <b/>
      <sz val="12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sz val="12"/>
      <color indexed="9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59">
    <xf numFmtId="0" fontId="0" fillId="0" borderId="0" xfId="0"/>
    <xf numFmtId="0" fontId="5" fillId="0" borderId="0" xfId="0" applyFont="1" applyFill="1" applyProtection="1">
      <protection locked="0"/>
    </xf>
    <xf numFmtId="0" fontId="4" fillId="0" borderId="0" xfId="0" applyFont="1" applyFill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vertical="center"/>
      <protection locked="0"/>
    </xf>
    <xf numFmtId="2" fontId="0" fillId="0" borderId="0" xfId="0" applyNumberFormat="1"/>
    <xf numFmtId="4" fontId="0" fillId="0" borderId="0" xfId="0" applyNumberFormat="1"/>
    <xf numFmtId="164" fontId="0" fillId="0" borderId="0" xfId="0" applyNumberFormat="1"/>
    <xf numFmtId="0" fontId="2" fillId="0" borderId="2" xfId="0" applyFont="1" applyFill="1" applyBorder="1" applyAlignment="1" applyProtection="1">
      <alignment horizontal="center" vertical="center"/>
      <protection locked="0"/>
    </xf>
    <xf numFmtId="0" fontId="2" fillId="0" borderId="3" xfId="0" applyFont="1" applyFill="1" applyBorder="1" applyAlignment="1" applyProtection="1">
      <alignment horizontal="center" vertical="center"/>
      <protection locked="0"/>
    </xf>
    <xf numFmtId="10" fontId="4" fillId="0" borderId="4" xfId="2" applyNumberFormat="1" applyFont="1" applyFill="1" applyBorder="1" applyAlignment="1" applyProtection="1">
      <alignment horizontal="center"/>
      <protection locked="0"/>
    </xf>
    <xf numFmtId="2" fontId="0" fillId="0" borderId="0" xfId="0" applyNumberFormat="1" applyFill="1"/>
    <xf numFmtId="0" fontId="3" fillId="0" borderId="4" xfId="0" applyFont="1" applyFill="1" applyBorder="1" applyAlignment="1" applyProtection="1">
      <alignment vertical="center"/>
      <protection locked="0"/>
    </xf>
    <xf numFmtId="4" fontId="4" fillId="0" borderId="5" xfId="1" applyNumberFormat="1" applyFont="1" applyFill="1" applyBorder="1" applyAlignment="1" applyProtection="1">
      <alignment horizontal="center" vertical="center"/>
      <protection locked="0"/>
    </xf>
    <xf numFmtId="2" fontId="4" fillId="0" borderId="7" xfId="1" applyNumberFormat="1" applyFont="1" applyFill="1" applyBorder="1" applyAlignment="1" applyProtection="1">
      <alignment horizontal="center" vertical="center"/>
      <protection locked="0"/>
    </xf>
    <xf numFmtId="4" fontId="4" fillId="0" borderId="8" xfId="1" applyNumberFormat="1" applyFont="1" applyFill="1" applyBorder="1" applyAlignment="1" applyProtection="1">
      <alignment horizontal="center" vertical="center"/>
      <protection locked="0"/>
    </xf>
    <xf numFmtId="2" fontId="4" fillId="0" borderId="10" xfId="1" applyNumberFormat="1" applyFont="1" applyFill="1" applyBorder="1" applyAlignment="1" applyProtection="1">
      <alignment horizontal="center" vertical="center"/>
      <protection locked="0"/>
    </xf>
    <xf numFmtId="4" fontId="4" fillId="0" borderId="11" xfId="1" applyNumberFormat="1" applyFont="1" applyFill="1" applyBorder="1" applyAlignment="1" applyProtection="1">
      <alignment horizontal="center" vertical="center"/>
      <protection locked="0"/>
    </xf>
    <xf numFmtId="2" fontId="4" fillId="0" borderId="13" xfId="1" applyNumberFormat="1" applyFont="1" applyFill="1" applyBorder="1" applyAlignment="1" applyProtection="1">
      <alignment horizontal="center" vertical="center"/>
      <protection locked="0"/>
    </xf>
    <xf numFmtId="4" fontId="4" fillId="0" borderId="14" xfId="1" applyNumberFormat="1" applyFont="1" applyFill="1" applyBorder="1" applyAlignment="1" applyProtection="1">
      <alignment horizontal="center" vertical="center"/>
      <protection locked="0"/>
    </xf>
    <xf numFmtId="4" fontId="4" fillId="0" borderId="15" xfId="1" applyNumberFormat="1" applyFont="1" applyFill="1" applyBorder="1" applyAlignment="1" applyProtection="1">
      <alignment horizontal="center" vertical="center"/>
      <protection locked="0"/>
    </xf>
    <xf numFmtId="4" fontId="4" fillId="0" borderId="16" xfId="1" applyNumberFormat="1" applyFont="1" applyFill="1" applyBorder="1" applyAlignment="1" applyProtection="1">
      <alignment horizontal="center" vertical="center"/>
      <protection locked="0"/>
    </xf>
    <xf numFmtId="4" fontId="4" fillId="0" borderId="17" xfId="1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/>
    </xf>
    <xf numFmtId="0" fontId="2" fillId="0" borderId="19" xfId="0" applyFont="1" applyFill="1" applyBorder="1" applyAlignment="1" applyProtection="1">
      <alignment horizontal="center" vertical="center"/>
      <protection locked="0"/>
    </xf>
    <xf numFmtId="2" fontId="0" fillId="0" borderId="0" xfId="0" applyNumberFormat="1" applyFill="1" applyAlignment="1">
      <alignment horizontal="center"/>
    </xf>
    <xf numFmtId="2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  <xf numFmtId="2" fontId="4" fillId="0" borderId="20" xfId="1" applyNumberFormat="1" applyFont="1" applyFill="1" applyBorder="1" applyAlignment="1" applyProtection="1">
      <alignment horizontal="center" vertical="center"/>
      <protection locked="0"/>
    </xf>
    <xf numFmtId="4" fontId="4" fillId="0" borderId="21" xfId="1" applyNumberFormat="1" applyFont="1" applyFill="1" applyBorder="1" applyAlignment="1" applyProtection="1">
      <alignment horizontal="center" vertical="center"/>
      <protection locked="0"/>
    </xf>
    <xf numFmtId="4" fontId="4" fillId="0" borderId="22" xfId="1" applyNumberFormat="1" applyFont="1" applyFill="1" applyBorder="1" applyAlignment="1" applyProtection="1">
      <alignment horizontal="center" vertical="center"/>
      <protection locked="0"/>
    </xf>
    <xf numFmtId="43" fontId="0" fillId="0" borderId="0" xfId="1" applyFont="1" applyAlignment="1">
      <alignment horizontal="center"/>
    </xf>
    <xf numFmtId="10" fontId="0" fillId="0" borderId="0" xfId="2" applyNumberFormat="1" applyFont="1" applyAlignment="1">
      <alignment horizontal="center"/>
    </xf>
    <xf numFmtId="4" fontId="0" fillId="0" borderId="0" xfId="0" applyNumberFormat="1" applyAlignment="1">
      <alignment horizontal="center"/>
    </xf>
    <xf numFmtId="4" fontId="0" fillId="0" borderId="0" xfId="1" applyNumberFormat="1" applyFont="1" applyAlignment="1">
      <alignment horizontal="center"/>
    </xf>
    <xf numFmtId="2" fontId="0" fillId="2" borderId="0" xfId="0" applyNumberFormat="1" applyFill="1" applyAlignment="1">
      <alignment horizontal="center"/>
    </xf>
    <xf numFmtId="4" fontId="0" fillId="2" borderId="0" xfId="0" applyNumberFormat="1" applyFill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center"/>
    </xf>
    <xf numFmtId="4" fontId="7" fillId="2" borderId="0" xfId="0" applyNumberFormat="1" applyFont="1" applyFill="1" applyAlignment="1">
      <alignment horizontal="center"/>
    </xf>
    <xf numFmtId="4" fontId="7" fillId="0" borderId="0" xfId="1" applyNumberFormat="1" applyFont="1" applyAlignment="1">
      <alignment horizontal="center"/>
    </xf>
    <xf numFmtId="4" fontId="7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2" fontId="8" fillId="2" borderId="0" xfId="0" applyNumberFormat="1" applyFont="1" applyFill="1" applyAlignment="1">
      <alignment horizontal="center"/>
    </xf>
    <xf numFmtId="4" fontId="8" fillId="0" borderId="0" xfId="0" applyNumberFormat="1" applyFont="1" applyAlignment="1">
      <alignment horizontal="center"/>
    </xf>
    <xf numFmtId="3" fontId="0" fillId="0" borderId="0" xfId="0" applyNumberFormat="1" applyAlignment="1">
      <alignment horizontal="center"/>
    </xf>
    <xf numFmtId="4" fontId="7" fillId="0" borderId="0" xfId="0" applyNumberFormat="1" applyFont="1" applyFill="1" applyAlignment="1">
      <alignment horizontal="center"/>
    </xf>
    <xf numFmtId="164" fontId="0" fillId="0" borderId="0" xfId="0" applyNumberFormat="1" applyAlignment="1">
      <alignment horizontal="center"/>
    </xf>
    <xf numFmtId="0" fontId="3" fillId="0" borderId="0" xfId="0" applyFont="1" applyFill="1" applyBorder="1" applyAlignment="1" applyProtection="1">
      <alignment vertical="center"/>
      <protection locked="0"/>
    </xf>
    <xf numFmtId="43" fontId="1" fillId="0" borderId="0" xfId="1" applyAlignment="1">
      <alignment horizontal="center"/>
    </xf>
    <xf numFmtId="10" fontId="1" fillId="0" borderId="0" xfId="2" applyNumberFormat="1" applyAlignment="1">
      <alignment horizontal="center"/>
    </xf>
    <xf numFmtId="43" fontId="1" fillId="0" borderId="0" xfId="1" applyFont="1" applyAlignment="1">
      <alignment horizontal="center"/>
    </xf>
    <xf numFmtId="4" fontId="1" fillId="0" borderId="0" xfId="1" applyNumberFormat="1" applyAlignment="1">
      <alignment horizontal="center"/>
    </xf>
    <xf numFmtId="0" fontId="3" fillId="0" borderId="23" xfId="0" applyFont="1" applyFill="1" applyBorder="1" applyAlignment="1" applyProtection="1">
      <alignment horizontal="left" vertical="center"/>
      <protection locked="0"/>
    </xf>
    <xf numFmtId="0" fontId="3" fillId="0" borderId="24" xfId="0" applyFont="1" applyFill="1" applyBorder="1" applyAlignment="1" applyProtection="1">
      <alignment horizontal="left" vertical="center"/>
      <protection locked="0"/>
    </xf>
    <xf numFmtId="0" fontId="3" fillId="0" borderId="24" xfId="0" applyFont="1" applyFill="1" applyBorder="1" applyAlignment="1" applyProtection="1">
      <alignment vertical="center"/>
      <protection locked="0"/>
    </xf>
    <xf numFmtId="0" fontId="3" fillId="0" borderId="25" xfId="0" applyFont="1" applyFill="1" applyBorder="1" applyAlignment="1" applyProtection="1">
      <alignment vertical="center"/>
      <protection locked="0"/>
    </xf>
    <xf numFmtId="0" fontId="3" fillId="0" borderId="26" xfId="0" applyFont="1" applyFill="1" applyBorder="1" applyAlignment="1" applyProtection="1">
      <alignment vertical="center"/>
      <protection locked="0"/>
    </xf>
    <xf numFmtId="3" fontId="4" fillId="0" borderId="6" xfId="1" applyNumberFormat="1" applyFont="1" applyFill="1" applyBorder="1" applyAlignment="1" applyProtection="1">
      <alignment horizontal="center" vertical="center"/>
      <protection locked="0"/>
    </xf>
    <xf numFmtId="4" fontId="4" fillId="0" borderId="27" xfId="1" applyNumberFormat="1" applyFont="1" applyFill="1" applyBorder="1" applyAlignment="1" applyProtection="1">
      <alignment horizontal="center" vertical="center"/>
      <protection locked="0"/>
    </xf>
    <xf numFmtId="3" fontId="4" fillId="0" borderId="9" xfId="1" applyNumberFormat="1" applyFont="1" applyFill="1" applyBorder="1" applyAlignment="1" applyProtection="1">
      <alignment horizontal="center" vertical="center"/>
      <protection locked="0"/>
    </xf>
    <xf numFmtId="3" fontId="4" fillId="0" borderId="18" xfId="1" applyNumberFormat="1" applyFont="1" applyFill="1" applyBorder="1" applyAlignment="1" applyProtection="1">
      <alignment horizontal="center" vertical="center"/>
      <protection locked="0"/>
    </xf>
    <xf numFmtId="3" fontId="4" fillId="0" borderId="12" xfId="1" applyNumberFormat="1" applyFont="1" applyFill="1" applyBorder="1" applyAlignment="1" applyProtection="1">
      <alignment horizontal="center" vertical="center"/>
      <protection locked="0"/>
    </xf>
    <xf numFmtId="165" fontId="4" fillId="0" borderId="28" xfId="1" applyNumberFormat="1" applyFont="1" applyFill="1" applyBorder="1" applyAlignment="1" applyProtection="1">
      <alignment horizontal="center" vertical="center"/>
      <protection locked="0"/>
    </xf>
    <xf numFmtId="4" fontId="4" fillId="0" borderId="29" xfId="1" applyNumberFormat="1" applyFont="1" applyFill="1" applyBorder="1" applyAlignment="1" applyProtection="1">
      <alignment horizontal="center" vertical="center"/>
      <protection locked="0"/>
    </xf>
    <xf numFmtId="2" fontId="4" fillId="0" borderId="1" xfId="1" applyNumberFormat="1" applyFont="1" applyFill="1" applyBorder="1" applyAlignment="1" applyProtection="1">
      <alignment horizontal="center" vertical="center"/>
      <protection locked="0"/>
    </xf>
    <xf numFmtId="4" fontId="0" fillId="0" borderId="0" xfId="0" applyNumberFormat="1" applyFill="1" applyAlignment="1">
      <alignment horizontal="center"/>
    </xf>
    <xf numFmtId="9" fontId="4" fillId="0" borderId="4" xfId="2" applyFont="1" applyFill="1" applyBorder="1" applyAlignment="1" applyProtection="1">
      <alignment horizontal="center" vertical="center"/>
      <protection locked="0"/>
    </xf>
    <xf numFmtId="10" fontId="9" fillId="0" borderId="27" xfId="2" applyNumberFormat="1" applyFont="1" applyFill="1" applyBorder="1" applyAlignment="1" applyProtection="1">
      <alignment horizontal="center" vertical="center"/>
      <protection locked="0"/>
    </xf>
    <xf numFmtId="10" fontId="9" fillId="0" borderId="15" xfId="2" applyNumberFormat="1" applyFont="1" applyFill="1" applyBorder="1" applyAlignment="1" applyProtection="1">
      <alignment horizontal="center" vertical="center"/>
      <protection locked="0"/>
    </xf>
    <xf numFmtId="10" fontId="9" fillId="0" borderId="16" xfId="2" applyNumberFormat="1" applyFont="1" applyFill="1" applyBorder="1" applyAlignment="1" applyProtection="1">
      <alignment horizontal="center" vertical="center"/>
      <protection locked="0"/>
    </xf>
    <xf numFmtId="3" fontId="8" fillId="0" borderId="0" xfId="0" applyNumberFormat="1" applyFont="1" applyAlignment="1">
      <alignment horizontal="center"/>
    </xf>
    <xf numFmtId="4" fontId="8" fillId="0" borderId="0" xfId="0" applyNumberFormat="1" applyFont="1" applyFill="1" applyAlignment="1">
      <alignment horizontal="center"/>
    </xf>
    <xf numFmtId="167" fontId="0" fillId="0" borderId="0" xfId="1" applyNumberFormat="1" applyFont="1" applyAlignment="1">
      <alignment horizontal="center"/>
    </xf>
    <xf numFmtId="10" fontId="9" fillId="0" borderId="22" xfId="2" applyNumberFormat="1" applyFont="1" applyFill="1" applyBorder="1" applyAlignment="1" applyProtection="1">
      <alignment horizontal="center" vertical="center"/>
      <protection locked="0"/>
    </xf>
    <xf numFmtId="43" fontId="0" fillId="0" borderId="0" xfId="0" applyNumberFormat="1" applyAlignment="1">
      <alignment horizontal="center"/>
    </xf>
    <xf numFmtId="167" fontId="1" fillId="0" borderId="0" xfId="1" applyNumberFormat="1" applyAlignment="1">
      <alignment horizontal="center"/>
    </xf>
    <xf numFmtId="9" fontId="0" fillId="0" borderId="0" xfId="2" applyFont="1"/>
    <xf numFmtId="9" fontId="1" fillId="0" borderId="0" xfId="2"/>
    <xf numFmtId="43" fontId="0" fillId="0" borderId="0" xfId="1" applyFont="1"/>
    <xf numFmtId="0" fontId="0" fillId="0" borderId="0" xfId="0" applyAlignment="1"/>
    <xf numFmtId="166" fontId="0" fillId="0" borderId="0" xfId="0" applyNumberFormat="1" applyAlignment="1">
      <alignment horizontal="center"/>
    </xf>
    <xf numFmtId="0" fontId="11" fillId="0" borderId="1" xfId="0" applyFont="1" applyFill="1" applyBorder="1" applyAlignment="1" applyProtection="1">
      <alignment vertical="center"/>
      <protection locked="0"/>
    </xf>
    <xf numFmtId="0" fontId="10" fillId="0" borderId="19" xfId="0" applyFont="1" applyFill="1" applyBorder="1" applyAlignment="1" applyProtection="1">
      <alignment horizontal="center" vertical="center"/>
      <protection locked="0"/>
    </xf>
    <xf numFmtId="0" fontId="10" fillId="0" borderId="2" xfId="0" applyFont="1" applyFill="1" applyBorder="1" applyAlignment="1" applyProtection="1">
      <alignment horizontal="center" vertical="center"/>
      <protection locked="0"/>
    </xf>
    <xf numFmtId="0" fontId="10" fillId="0" borderId="3" xfId="0" applyFont="1" applyFill="1" applyBorder="1" applyAlignment="1" applyProtection="1">
      <alignment horizontal="center" vertical="center"/>
      <protection locked="0"/>
    </xf>
    <xf numFmtId="0" fontId="10" fillId="0" borderId="1" xfId="0" applyFont="1" applyFill="1" applyBorder="1" applyAlignment="1" applyProtection="1">
      <alignment horizontal="center" vertical="center"/>
      <protection locked="0"/>
    </xf>
    <xf numFmtId="0" fontId="11" fillId="0" borderId="6" xfId="0" applyFont="1" applyFill="1" applyBorder="1" applyAlignment="1" applyProtection="1">
      <alignment horizontal="left" vertical="center"/>
      <protection locked="0"/>
    </xf>
    <xf numFmtId="3" fontId="13" fillId="0" borderId="7" xfId="1" applyNumberFormat="1" applyFont="1" applyFill="1" applyBorder="1" applyAlignment="1" applyProtection="1">
      <alignment horizontal="center" vertical="center"/>
      <protection locked="0"/>
    </xf>
    <xf numFmtId="2" fontId="13" fillId="0" borderId="7" xfId="1" applyNumberFormat="1" applyFont="1" applyFill="1" applyBorder="1" applyAlignment="1" applyProtection="1">
      <alignment horizontal="center" vertical="center"/>
      <protection locked="0"/>
    </xf>
    <xf numFmtId="4" fontId="13" fillId="0" borderId="8" xfId="1" applyNumberFormat="1" applyFont="1" applyFill="1" applyBorder="1" applyAlignment="1" applyProtection="1">
      <alignment horizontal="center" vertical="center"/>
      <protection locked="0"/>
    </xf>
    <xf numFmtId="4" fontId="13" fillId="0" borderId="17" xfId="1" applyNumberFormat="1" applyFont="1" applyFill="1" applyBorder="1" applyAlignment="1" applyProtection="1">
      <alignment horizontal="center" vertical="center"/>
      <protection locked="0"/>
    </xf>
    <xf numFmtId="10" fontId="14" fillId="0" borderId="27" xfId="2" applyNumberFormat="1" applyFont="1" applyFill="1" applyBorder="1" applyAlignment="1" applyProtection="1">
      <alignment horizontal="center" vertical="center"/>
      <protection locked="0"/>
    </xf>
    <xf numFmtId="0" fontId="11" fillId="0" borderId="9" xfId="0" applyFont="1" applyFill="1" applyBorder="1" applyAlignment="1" applyProtection="1">
      <alignment horizontal="left" vertical="center"/>
      <protection locked="0"/>
    </xf>
    <xf numFmtId="3" fontId="13" fillId="0" borderId="10" xfId="1" applyNumberFormat="1" applyFont="1" applyFill="1" applyBorder="1" applyAlignment="1" applyProtection="1">
      <alignment horizontal="center" vertical="center"/>
      <protection locked="0"/>
    </xf>
    <xf numFmtId="2" fontId="13" fillId="0" borderId="10" xfId="1" applyNumberFormat="1" applyFont="1" applyFill="1" applyBorder="1" applyAlignment="1" applyProtection="1">
      <alignment horizontal="center" vertical="center"/>
      <protection locked="0"/>
    </xf>
    <xf numFmtId="4" fontId="13" fillId="0" borderId="11" xfId="1" applyNumberFormat="1" applyFont="1" applyFill="1" applyBorder="1" applyAlignment="1" applyProtection="1">
      <alignment horizontal="center" vertical="center"/>
      <protection locked="0"/>
    </xf>
    <xf numFmtId="4" fontId="13" fillId="0" borderId="15" xfId="1" applyNumberFormat="1" applyFont="1" applyFill="1" applyBorder="1" applyAlignment="1" applyProtection="1">
      <alignment horizontal="center" vertical="center"/>
      <protection locked="0"/>
    </xf>
    <xf numFmtId="10" fontId="14" fillId="0" borderId="15" xfId="2" applyNumberFormat="1" applyFont="1" applyFill="1" applyBorder="1" applyAlignment="1" applyProtection="1">
      <alignment horizontal="center" vertical="center"/>
      <protection locked="0"/>
    </xf>
    <xf numFmtId="4" fontId="13" fillId="0" borderId="21" xfId="1" applyNumberFormat="1" applyFont="1" applyFill="1" applyBorder="1" applyAlignment="1" applyProtection="1">
      <alignment horizontal="center" vertical="center"/>
      <protection locked="0"/>
    </xf>
    <xf numFmtId="0" fontId="11" fillId="0" borderId="9" xfId="0" applyFont="1" applyFill="1" applyBorder="1" applyAlignment="1" applyProtection="1">
      <alignment vertical="center"/>
      <protection locked="0"/>
    </xf>
    <xf numFmtId="0" fontId="11" fillId="0" borderId="18" xfId="0" applyFont="1" applyFill="1" applyBorder="1" applyAlignment="1" applyProtection="1">
      <alignment vertical="center"/>
      <protection locked="0"/>
    </xf>
    <xf numFmtId="3" fontId="13" fillId="0" borderId="20" xfId="1" applyNumberFormat="1" applyFont="1" applyFill="1" applyBorder="1" applyAlignment="1" applyProtection="1">
      <alignment horizontal="center" vertical="center"/>
      <protection locked="0"/>
    </xf>
    <xf numFmtId="4" fontId="13" fillId="0" borderId="22" xfId="1" applyNumberFormat="1" applyFont="1" applyFill="1" applyBorder="1" applyAlignment="1" applyProtection="1">
      <alignment horizontal="center" vertical="center"/>
      <protection locked="0"/>
    </xf>
    <xf numFmtId="2" fontId="13" fillId="0" borderId="20" xfId="1" applyNumberFormat="1" applyFont="1" applyFill="1" applyBorder="1" applyAlignment="1" applyProtection="1">
      <alignment horizontal="center" vertical="center"/>
      <protection locked="0"/>
    </xf>
    <xf numFmtId="10" fontId="14" fillId="0" borderId="22" xfId="2" applyNumberFormat="1" applyFont="1" applyFill="1" applyBorder="1" applyAlignment="1" applyProtection="1">
      <alignment horizontal="center" vertical="center"/>
      <protection locked="0"/>
    </xf>
    <xf numFmtId="0" fontId="11" fillId="0" borderId="12" xfId="0" applyFont="1" applyFill="1" applyBorder="1" applyAlignment="1" applyProtection="1">
      <alignment vertical="center"/>
      <protection locked="0"/>
    </xf>
    <xf numFmtId="3" fontId="13" fillId="0" borderId="13" xfId="1" applyNumberFormat="1" applyFont="1" applyFill="1" applyBorder="1" applyAlignment="1" applyProtection="1">
      <alignment horizontal="center" vertical="center"/>
      <protection locked="0"/>
    </xf>
    <xf numFmtId="2" fontId="13" fillId="0" borderId="13" xfId="1" applyNumberFormat="1" applyFont="1" applyFill="1" applyBorder="1" applyAlignment="1" applyProtection="1">
      <alignment horizontal="center" vertical="center"/>
      <protection locked="0"/>
    </xf>
    <xf numFmtId="4" fontId="13" fillId="0" borderId="14" xfId="1" applyNumberFormat="1" applyFont="1" applyFill="1" applyBorder="1" applyAlignment="1" applyProtection="1">
      <alignment horizontal="center" vertical="center"/>
      <protection locked="0"/>
    </xf>
    <xf numFmtId="4" fontId="13" fillId="0" borderId="16" xfId="1" applyNumberFormat="1" applyFont="1" applyFill="1" applyBorder="1" applyAlignment="1" applyProtection="1">
      <alignment horizontal="center" vertical="center"/>
      <protection locked="0"/>
    </xf>
    <xf numFmtId="10" fontId="14" fillId="0" borderId="16" xfId="2" applyNumberFormat="1" applyFont="1" applyFill="1" applyBorder="1" applyAlignment="1" applyProtection="1">
      <alignment horizontal="center" vertical="center"/>
      <protection locked="0"/>
    </xf>
    <xf numFmtId="165" fontId="13" fillId="0" borderId="19" xfId="1" applyNumberFormat="1" applyFont="1" applyFill="1" applyBorder="1" applyAlignment="1" applyProtection="1">
      <alignment horizontal="center" vertical="center"/>
      <protection locked="0"/>
    </xf>
    <xf numFmtId="2" fontId="13" fillId="0" borderId="30" xfId="1" applyNumberFormat="1" applyFont="1" applyFill="1" applyBorder="1" applyAlignment="1" applyProtection="1">
      <alignment horizontal="center" vertical="center"/>
      <protection locked="0"/>
    </xf>
    <xf numFmtId="4" fontId="13" fillId="0" borderId="3" xfId="1" applyNumberFormat="1" applyFont="1" applyFill="1" applyBorder="1" applyAlignment="1" applyProtection="1">
      <alignment horizontal="center" vertical="center"/>
      <protection locked="0"/>
    </xf>
    <xf numFmtId="9" fontId="13" fillId="0" borderId="1" xfId="2" applyFont="1" applyFill="1" applyBorder="1" applyAlignment="1" applyProtection="1">
      <alignment horizontal="center" vertical="center"/>
      <protection locked="0"/>
    </xf>
    <xf numFmtId="0" fontId="15" fillId="0" borderId="0" xfId="0" applyFont="1" applyFill="1" applyProtection="1">
      <protection locked="0"/>
    </xf>
    <xf numFmtId="10" fontId="13" fillId="0" borderId="4" xfId="2" applyNumberFormat="1" applyFont="1" applyFill="1" applyBorder="1" applyAlignment="1" applyProtection="1">
      <alignment horizontal="center"/>
      <protection locked="0"/>
    </xf>
    <xf numFmtId="0" fontId="13" fillId="0" borderId="0" xfId="0" applyFont="1" applyFill="1" applyAlignment="1" applyProtection="1">
      <alignment horizontal="center"/>
      <protection locked="0"/>
    </xf>
    <xf numFmtId="2" fontId="16" fillId="0" borderId="0" xfId="0" applyNumberFormat="1" applyFont="1" applyFill="1" applyAlignment="1">
      <alignment horizontal="center"/>
    </xf>
    <xf numFmtId="2" fontId="16" fillId="0" borderId="0" xfId="0" applyNumberFormat="1" applyFont="1" applyFill="1"/>
    <xf numFmtId="17" fontId="10" fillId="0" borderId="31" xfId="0" applyNumberFormat="1" applyFont="1" applyFill="1" applyBorder="1" applyAlignment="1" applyProtection="1">
      <alignment horizontal="center" vertical="center"/>
      <protection locked="0"/>
    </xf>
    <xf numFmtId="17" fontId="10" fillId="0" borderId="0" xfId="0" applyNumberFormat="1" applyFont="1" applyFill="1" applyBorder="1" applyAlignment="1" applyProtection="1">
      <alignment horizontal="center" vertical="center"/>
      <protection locked="0"/>
    </xf>
    <xf numFmtId="17" fontId="2" fillId="0" borderId="28" xfId="0" applyNumberFormat="1" applyFont="1" applyFill="1" applyBorder="1" applyAlignment="1" applyProtection="1">
      <alignment horizontal="center" vertical="center"/>
      <protection locked="0"/>
    </xf>
    <xf numFmtId="17" fontId="2" fillId="0" borderId="32" xfId="0" applyNumberFormat="1" applyFont="1" applyFill="1" applyBorder="1" applyAlignment="1" applyProtection="1">
      <alignment horizontal="center" vertical="center"/>
      <protection locked="0"/>
    </xf>
    <xf numFmtId="17" fontId="10" fillId="0" borderId="28" xfId="0" applyNumberFormat="1" applyFont="1" applyFill="1" applyBorder="1" applyAlignment="1" applyProtection="1">
      <alignment horizontal="center" vertical="center"/>
      <protection locked="0"/>
    </xf>
    <xf numFmtId="17" fontId="10" fillId="0" borderId="32" xfId="0" applyNumberFormat="1" applyFont="1" applyFill="1" applyBorder="1" applyAlignment="1" applyProtection="1">
      <alignment horizontal="center" vertical="center"/>
      <protection locked="0"/>
    </xf>
    <xf numFmtId="0" fontId="11" fillId="0" borderId="23" xfId="0" applyFont="1" applyFill="1" applyBorder="1" applyAlignment="1" applyProtection="1">
      <alignment horizontal="left" vertical="center"/>
      <protection locked="0"/>
    </xf>
    <xf numFmtId="3" fontId="13" fillId="0" borderId="6" xfId="1" applyNumberFormat="1" applyFont="1" applyFill="1" applyBorder="1" applyAlignment="1" applyProtection="1">
      <alignment horizontal="center" vertical="center"/>
      <protection locked="0"/>
    </xf>
    <xf numFmtId="4" fontId="13" fillId="0" borderId="27" xfId="1" applyNumberFormat="1" applyFont="1" applyFill="1" applyBorder="1" applyAlignment="1" applyProtection="1">
      <alignment horizontal="center" vertical="center"/>
      <protection locked="0"/>
    </xf>
    <xf numFmtId="0" fontId="11" fillId="0" borderId="24" xfId="0" applyFont="1" applyFill="1" applyBorder="1" applyAlignment="1" applyProtection="1">
      <alignment horizontal="left" vertical="center"/>
      <protection locked="0"/>
    </xf>
    <xf numFmtId="3" fontId="13" fillId="0" borderId="9" xfId="1" applyNumberFormat="1" applyFont="1" applyFill="1" applyBorder="1" applyAlignment="1" applyProtection="1">
      <alignment horizontal="center" vertical="center"/>
      <protection locked="0"/>
    </xf>
    <xf numFmtId="0" fontId="11" fillId="0" borderId="24" xfId="0" applyFont="1" applyFill="1" applyBorder="1" applyAlignment="1" applyProtection="1">
      <alignment vertical="center"/>
      <protection locked="0"/>
    </xf>
    <xf numFmtId="0" fontId="11" fillId="0" borderId="25" xfId="0" applyFont="1" applyFill="1" applyBorder="1" applyAlignment="1" applyProtection="1">
      <alignment vertical="center"/>
      <protection locked="0"/>
    </xf>
    <xf numFmtId="3" fontId="13" fillId="0" borderId="18" xfId="1" applyNumberFormat="1" applyFont="1" applyFill="1" applyBorder="1" applyAlignment="1" applyProtection="1">
      <alignment horizontal="center" vertical="center"/>
      <protection locked="0"/>
    </xf>
    <xf numFmtId="0" fontId="11" fillId="0" borderId="26" xfId="0" applyFont="1" applyFill="1" applyBorder="1" applyAlignment="1" applyProtection="1">
      <alignment vertical="center"/>
      <protection locked="0"/>
    </xf>
    <xf numFmtId="3" fontId="13" fillId="0" borderId="12" xfId="1" applyNumberFormat="1" applyFont="1" applyFill="1" applyBorder="1" applyAlignment="1" applyProtection="1">
      <alignment horizontal="center" vertical="center"/>
      <protection locked="0"/>
    </xf>
    <xf numFmtId="0" fontId="11" fillId="0" borderId="4" xfId="0" applyFont="1" applyFill="1" applyBorder="1" applyAlignment="1" applyProtection="1">
      <alignment vertical="center"/>
      <protection locked="0"/>
    </xf>
    <xf numFmtId="165" fontId="13" fillId="0" borderId="28" xfId="1" applyNumberFormat="1" applyFont="1" applyFill="1" applyBorder="1" applyAlignment="1" applyProtection="1">
      <alignment horizontal="center" vertical="center"/>
      <protection locked="0"/>
    </xf>
    <xf numFmtId="2" fontId="13" fillId="0" borderId="1" xfId="1" applyNumberFormat="1" applyFont="1" applyFill="1" applyBorder="1" applyAlignment="1" applyProtection="1">
      <alignment horizontal="center" vertical="center"/>
      <protection locked="0"/>
    </xf>
    <xf numFmtId="4" fontId="13" fillId="0" borderId="29" xfId="1" applyNumberFormat="1" applyFont="1" applyFill="1" applyBorder="1" applyAlignment="1" applyProtection="1">
      <alignment horizontal="center" vertical="center"/>
      <protection locked="0"/>
    </xf>
    <xf numFmtId="4" fontId="13" fillId="0" borderId="5" xfId="1" applyNumberFormat="1" applyFont="1" applyFill="1" applyBorder="1" applyAlignment="1" applyProtection="1">
      <alignment horizontal="center" vertical="center"/>
      <protection locked="0"/>
    </xf>
    <xf numFmtId="9" fontId="13" fillId="0" borderId="4" xfId="2" applyFont="1" applyFill="1" applyBorder="1" applyAlignment="1" applyProtection="1">
      <alignment horizontal="center" vertical="center"/>
      <protection locked="0"/>
    </xf>
    <xf numFmtId="0" fontId="16" fillId="0" borderId="0" xfId="0" applyFont="1"/>
    <xf numFmtId="0" fontId="16" fillId="0" borderId="0" xfId="0" applyFont="1" applyAlignment="1">
      <alignment horizontal="center"/>
    </xf>
    <xf numFmtId="2" fontId="16" fillId="0" borderId="0" xfId="0" applyNumberFormat="1" applyFont="1" applyAlignment="1">
      <alignment horizontal="center"/>
    </xf>
    <xf numFmtId="2" fontId="16" fillId="0" borderId="0" xfId="0" applyNumberFormat="1" applyFont="1"/>
    <xf numFmtId="0" fontId="11" fillId="0" borderId="0" xfId="0" applyFont="1" applyFill="1" applyBorder="1" applyAlignment="1" applyProtection="1">
      <alignment vertical="center"/>
      <protection locked="0"/>
    </xf>
    <xf numFmtId="165" fontId="16" fillId="0" borderId="0" xfId="0" applyNumberFormat="1" applyFont="1" applyAlignment="1">
      <alignment horizontal="center"/>
    </xf>
    <xf numFmtId="43" fontId="16" fillId="0" borderId="0" xfId="1" applyFont="1" applyAlignment="1">
      <alignment horizontal="center"/>
    </xf>
    <xf numFmtId="4" fontId="16" fillId="0" borderId="0" xfId="0" applyNumberFormat="1" applyFont="1" applyAlignment="1">
      <alignment horizontal="center"/>
    </xf>
    <xf numFmtId="3" fontId="16" fillId="0" borderId="0" xfId="1" applyNumberFormat="1" applyFont="1" applyAlignment="1">
      <alignment horizontal="center"/>
    </xf>
    <xf numFmtId="43" fontId="16" fillId="0" borderId="0" xfId="1" applyFont="1" applyAlignment="1"/>
    <xf numFmtId="43" fontId="16" fillId="0" borderId="0" xfId="1" applyFont="1"/>
    <xf numFmtId="43" fontId="16" fillId="0" borderId="0" xfId="0" applyNumberFormat="1" applyFont="1"/>
    <xf numFmtId="0" fontId="16" fillId="0" borderId="0" xfId="0" applyFont="1" applyAlignment="1"/>
    <xf numFmtId="165" fontId="16" fillId="0" borderId="0" xfId="0" applyNumberFormat="1" applyFont="1" applyAlignment="1"/>
    <xf numFmtId="164" fontId="16" fillId="0" borderId="0" xfId="0" applyNumberFormat="1" applyFont="1" applyAlignment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L59"/>
  <sheetViews>
    <sheetView tabSelected="1" workbookViewId="0">
      <selection activeCell="B2" sqref="B2"/>
    </sheetView>
  </sheetViews>
  <sheetFormatPr defaultRowHeight="12.75" x14ac:dyDescent="0.2"/>
  <cols>
    <col min="1" max="1" width="26.42578125" bestFit="1" customWidth="1"/>
    <col min="2" max="2" width="8" style="23" customWidth="1"/>
    <col min="3" max="3" width="9.140625" style="23"/>
    <col min="4" max="4" width="15" style="23" bestFit="1" customWidth="1"/>
    <col min="5" max="5" width="13.140625" style="23" customWidth="1"/>
    <col min="6" max="6" width="14.140625" style="23" bestFit="1" customWidth="1"/>
    <col min="7" max="7" width="13.140625" style="23" customWidth="1"/>
    <col min="8" max="8" width="15" style="23" bestFit="1" customWidth="1"/>
    <col min="9" max="9" width="13.140625" customWidth="1"/>
    <col min="12" max="12" width="11.28515625" bestFit="1" customWidth="1"/>
  </cols>
  <sheetData>
    <row r="4" spans="1:12" ht="16.5" thickBot="1" x14ac:dyDescent="0.25">
      <c r="A4" s="122">
        <v>39814</v>
      </c>
      <c r="B4" s="123"/>
      <c r="C4" s="123"/>
      <c r="D4" s="123"/>
      <c r="E4" s="123"/>
      <c r="F4" s="123"/>
      <c r="G4" s="123"/>
      <c r="H4" s="123"/>
      <c r="I4" s="123"/>
    </row>
    <row r="5" spans="1:12" ht="16.5" thickBot="1" x14ac:dyDescent="0.25">
      <c r="A5" s="83" t="s">
        <v>0</v>
      </c>
      <c r="B5" s="84" t="s">
        <v>1</v>
      </c>
      <c r="C5" s="85" t="s">
        <v>53</v>
      </c>
      <c r="D5" s="86" t="s">
        <v>2</v>
      </c>
      <c r="E5" s="87" t="s">
        <v>8</v>
      </c>
      <c r="F5" s="87" t="s">
        <v>41</v>
      </c>
      <c r="G5" s="87" t="s">
        <v>9</v>
      </c>
      <c r="H5" s="87" t="s">
        <v>10</v>
      </c>
      <c r="I5" s="87" t="s">
        <v>35</v>
      </c>
    </row>
    <row r="6" spans="1:12" ht="15.75" x14ac:dyDescent="0.2">
      <c r="A6" s="88" t="s">
        <v>11</v>
      </c>
      <c r="B6" s="89">
        <v>1747</v>
      </c>
      <c r="C6" s="90">
        <f>IF(ISERROR(D6/B6),0,(D6/B6))</f>
        <v>389.56185460789931</v>
      </c>
      <c r="D6" s="91">
        <v>680564.56</v>
      </c>
      <c r="E6" s="92">
        <v>122290</v>
      </c>
      <c r="F6" s="92">
        <f>IF(ISERROR(E6/B6),0,(E6/B6))</f>
        <v>70</v>
      </c>
      <c r="G6" s="92">
        <v>171105.37</v>
      </c>
      <c r="H6" s="92">
        <f>G6+E6+D6</f>
        <v>973959.93</v>
      </c>
      <c r="I6" s="93">
        <f>B6/$B$20</f>
        <v>0.1937451480536764</v>
      </c>
      <c r="L6" s="6"/>
    </row>
    <row r="7" spans="1:12" ht="15.75" x14ac:dyDescent="0.2">
      <c r="A7" s="94" t="s">
        <v>12</v>
      </c>
      <c r="B7" s="95">
        <v>225</v>
      </c>
      <c r="C7" s="96">
        <f t="shared" ref="C7:C20" si="0">IF(ISERROR(D7/B7),0,(D7/B7))</f>
        <v>323.56826666666666</v>
      </c>
      <c r="D7" s="97">
        <v>72802.86</v>
      </c>
      <c r="E7" s="98">
        <v>14625</v>
      </c>
      <c r="F7" s="98">
        <f t="shared" ref="F7:F19" si="1">IF(ISERROR(E7/B7),0,(E7/B7))</f>
        <v>65</v>
      </c>
      <c r="G7" s="98">
        <v>24737.72</v>
      </c>
      <c r="H7" s="98">
        <f t="shared" ref="H7:H19" si="2">G7+E7+D7</f>
        <v>112165.58</v>
      </c>
      <c r="I7" s="99">
        <f t="shared" ref="I7:I19" si="3">B7/$B$20</f>
        <v>2.4952866807142066E-2</v>
      </c>
    </row>
    <row r="8" spans="1:12" ht="15.75" x14ac:dyDescent="0.2">
      <c r="A8" s="94" t="s">
        <v>18</v>
      </c>
      <c r="B8" s="95">
        <v>795</v>
      </c>
      <c r="C8" s="96">
        <f t="shared" si="0"/>
        <v>501.33178616352205</v>
      </c>
      <c r="D8" s="97">
        <v>398558.77</v>
      </c>
      <c r="E8" s="98">
        <v>54060</v>
      </c>
      <c r="F8" s="98">
        <f t="shared" si="1"/>
        <v>68</v>
      </c>
      <c r="G8" s="98">
        <v>51747.61</v>
      </c>
      <c r="H8" s="98">
        <f t="shared" si="2"/>
        <v>504366.38</v>
      </c>
      <c r="I8" s="99">
        <f t="shared" si="3"/>
        <v>8.8166796051901961E-2</v>
      </c>
    </row>
    <row r="9" spans="1:12" ht="15.75" x14ac:dyDescent="0.2">
      <c r="A9" s="94" t="s">
        <v>13</v>
      </c>
      <c r="B9" s="95">
        <v>3379</v>
      </c>
      <c r="C9" s="96">
        <f t="shared" si="0"/>
        <v>255.8346404261616</v>
      </c>
      <c r="D9" s="100">
        <v>864465.25</v>
      </c>
      <c r="E9" s="98">
        <v>233151</v>
      </c>
      <c r="F9" s="98">
        <f t="shared" si="1"/>
        <v>69</v>
      </c>
      <c r="G9" s="98">
        <v>490921.53</v>
      </c>
      <c r="H9" s="98">
        <f t="shared" si="2"/>
        <v>1588537.78</v>
      </c>
      <c r="I9" s="99">
        <f t="shared" si="3"/>
        <v>0.37473660862814684</v>
      </c>
    </row>
    <row r="10" spans="1:12" ht="15.75" x14ac:dyDescent="0.2">
      <c r="A10" s="94" t="s">
        <v>4</v>
      </c>
      <c r="B10" s="95">
        <v>2083</v>
      </c>
      <c r="C10" s="96">
        <f t="shared" si="0"/>
        <v>331.81104656745083</v>
      </c>
      <c r="D10" s="97">
        <v>691162.41</v>
      </c>
      <c r="E10" s="98">
        <v>162178.10999999999</v>
      </c>
      <c r="F10" s="98">
        <f t="shared" si="1"/>
        <v>77.857950072011519</v>
      </c>
      <c r="G10" s="98">
        <v>122873.27</v>
      </c>
      <c r="H10" s="98">
        <f t="shared" si="2"/>
        <v>976213.79</v>
      </c>
      <c r="I10" s="99">
        <f t="shared" si="3"/>
        <v>0.23100809581900855</v>
      </c>
    </row>
    <row r="11" spans="1:12" ht="15.75" x14ac:dyDescent="0.2">
      <c r="A11" s="94" t="s">
        <v>14</v>
      </c>
      <c r="B11" s="95">
        <v>144</v>
      </c>
      <c r="C11" s="96">
        <f t="shared" si="0"/>
        <v>364.03784722222218</v>
      </c>
      <c r="D11" s="97">
        <v>52421.45</v>
      </c>
      <c r="E11" s="98">
        <v>3983.72</v>
      </c>
      <c r="F11" s="98">
        <f t="shared" si="1"/>
        <v>27.66472222222222</v>
      </c>
      <c r="G11" s="98">
        <v>4951.3</v>
      </c>
      <c r="H11" s="98">
        <f t="shared" si="2"/>
        <v>61356.47</v>
      </c>
      <c r="I11" s="99">
        <f t="shared" si="3"/>
        <v>1.5969834756570923E-2</v>
      </c>
    </row>
    <row r="12" spans="1:12" ht="15.75" x14ac:dyDescent="0.2">
      <c r="A12" s="94" t="s">
        <v>15</v>
      </c>
      <c r="B12" s="95">
        <v>70</v>
      </c>
      <c r="C12" s="96">
        <f t="shared" si="0"/>
        <v>185.90742857142857</v>
      </c>
      <c r="D12" s="97">
        <v>13013.52</v>
      </c>
      <c r="E12" s="98">
        <v>1340.16</v>
      </c>
      <c r="F12" s="98">
        <f t="shared" si="1"/>
        <v>19.145142857142858</v>
      </c>
      <c r="G12" s="98">
        <v>1183.04</v>
      </c>
      <c r="H12" s="98">
        <f t="shared" si="2"/>
        <v>15536.720000000001</v>
      </c>
      <c r="I12" s="99">
        <f t="shared" si="3"/>
        <v>7.7631141177775314E-3</v>
      </c>
    </row>
    <row r="13" spans="1:12" ht="15.75" x14ac:dyDescent="0.2">
      <c r="A13" s="94" t="s">
        <v>16</v>
      </c>
      <c r="B13" s="95">
        <v>255</v>
      </c>
      <c r="C13" s="96">
        <f t="shared" si="0"/>
        <v>247.26168627450983</v>
      </c>
      <c r="D13" s="97">
        <v>63051.73</v>
      </c>
      <c r="E13" s="98">
        <v>14790</v>
      </c>
      <c r="F13" s="98">
        <f t="shared" si="1"/>
        <v>58</v>
      </c>
      <c r="G13" s="98">
        <v>36500.730000000003</v>
      </c>
      <c r="H13" s="98">
        <f t="shared" si="2"/>
        <v>114342.46</v>
      </c>
      <c r="I13" s="99">
        <f t="shared" si="3"/>
        <v>2.8279915714761007E-2</v>
      </c>
    </row>
    <row r="14" spans="1:12" ht="15.75" x14ac:dyDescent="0.2">
      <c r="A14" s="94" t="s">
        <v>17</v>
      </c>
      <c r="B14" s="95">
        <v>17</v>
      </c>
      <c r="C14" s="96">
        <f t="shared" si="0"/>
        <v>248.07999999999998</v>
      </c>
      <c r="D14" s="97">
        <v>4217.3599999999997</v>
      </c>
      <c r="E14" s="98">
        <v>1144.27</v>
      </c>
      <c r="F14" s="98">
        <f t="shared" si="1"/>
        <v>67.31</v>
      </c>
      <c r="G14" s="98">
        <v>317.83</v>
      </c>
      <c r="H14" s="98">
        <f t="shared" si="2"/>
        <v>5679.4599999999991</v>
      </c>
      <c r="I14" s="99">
        <f t="shared" si="3"/>
        <v>1.8853277143174004E-3</v>
      </c>
    </row>
    <row r="15" spans="1:12" ht="15.75" x14ac:dyDescent="0.2">
      <c r="A15" s="101" t="s">
        <v>19</v>
      </c>
      <c r="B15" s="95">
        <v>81</v>
      </c>
      <c r="C15" s="96">
        <f t="shared" si="0"/>
        <v>388.7001234567901</v>
      </c>
      <c r="D15" s="97">
        <v>31484.71</v>
      </c>
      <c r="E15" s="98">
        <v>662</v>
      </c>
      <c r="F15" s="98">
        <f t="shared" si="1"/>
        <v>8.1728395061728403</v>
      </c>
      <c r="G15" s="98">
        <v>11238.21</v>
      </c>
      <c r="H15" s="98">
        <f t="shared" si="2"/>
        <v>43384.92</v>
      </c>
      <c r="I15" s="99">
        <f t="shared" si="3"/>
        <v>8.9830320505711429E-3</v>
      </c>
    </row>
    <row r="16" spans="1:12" ht="15.75" x14ac:dyDescent="0.2">
      <c r="A16" s="102" t="s">
        <v>7</v>
      </c>
      <c r="B16" s="103">
        <v>59</v>
      </c>
      <c r="C16" s="96">
        <f t="shared" si="0"/>
        <v>286.87915254237288</v>
      </c>
      <c r="D16" s="100">
        <v>16925.87</v>
      </c>
      <c r="E16" s="104">
        <v>402</v>
      </c>
      <c r="F16" s="104">
        <f t="shared" si="1"/>
        <v>6.8135593220338979</v>
      </c>
      <c r="G16" s="104">
        <v>10359.290000000001</v>
      </c>
      <c r="H16" s="98">
        <f t="shared" si="2"/>
        <v>27687.16</v>
      </c>
      <c r="I16" s="99">
        <f t="shared" si="3"/>
        <v>6.5431961849839191E-3</v>
      </c>
    </row>
    <row r="17" spans="1:9" ht="15.75" x14ac:dyDescent="0.2">
      <c r="A17" s="102" t="s">
        <v>39</v>
      </c>
      <c r="B17" s="103">
        <v>15</v>
      </c>
      <c r="C17" s="105">
        <f t="shared" si="0"/>
        <v>335.87933333333331</v>
      </c>
      <c r="D17" s="100">
        <v>5038.1899999999996</v>
      </c>
      <c r="E17" s="104">
        <v>840</v>
      </c>
      <c r="F17" s="104">
        <f t="shared" si="1"/>
        <v>56</v>
      </c>
      <c r="G17" s="104">
        <v>405.65</v>
      </c>
      <c r="H17" s="104">
        <f t="shared" si="2"/>
        <v>6283.84</v>
      </c>
      <c r="I17" s="106">
        <f t="shared" si="3"/>
        <v>1.6635244538094709E-3</v>
      </c>
    </row>
    <row r="18" spans="1:9" ht="15.75" x14ac:dyDescent="0.2">
      <c r="A18" s="102" t="s">
        <v>40</v>
      </c>
      <c r="B18" s="103">
        <v>113</v>
      </c>
      <c r="C18" s="105">
        <f t="shared" si="0"/>
        <v>498.26035398230084</v>
      </c>
      <c r="D18" s="100">
        <v>56303.42</v>
      </c>
      <c r="E18" s="104">
        <v>7340.15</v>
      </c>
      <c r="F18" s="104">
        <f t="shared" si="1"/>
        <v>64.957079646017689</v>
      </c>
      <c r="G18" s="104">
        <v>8396.4699999999993</v>
      </c>
      <c r="H18" s="104">
        <f t="shared" si="2"/>
        <v>72040.039999999994</v>
      </c>
      <c r="I18" s="106">
        <f t="shared" si="3"/>
        <v>1.2531884218698015E-2</v>
      </c>
    </row>
    <row r="19" spans="1:9" ht="16.5" thickBot="1" x14ac:dyDescent="0.25">
      <c r="A19" s="107" t="s">
        <v>5</v>
      </c>
      <c r="B19" s="108">
        <v>34</v>
      </c>
      <c r="C19" s="109">
        <f t="shared" si="0"/>
        <v>538.84411764705885</v>
      </c>
      <c r="D19" s="110">
        <v>18320.7</v>
      </c>
      <c r="E19" s="111">
        <v>839.72</v>
      </c>
      <c r="F19" s="111">
        <f t="shared" si="1"/>
        <v>24.697647058823531</v>
      </c>
      <c r="G19" s="111">
        <v>9367.3700000000008</v>
      </c>
      <c r="H19" s="111">
        <f t="shared" si="2"/>
        <v>28527.79</v>
      </c>
      <c r="I19" s="112">
        <f t="shared" si="3"/>
        <v>3.7706554286348008E-3</v>
      </c>
    </row>
    <row r="20" spans="1:9" ht="16.5" thickBot="1" x14ac:dyDescent="0.25">
      <c r="A20" s="83" t="s">
        <v>31</v>
      </c>
      <c r="B20" s="113">
        <f>SUM(B6:B19)</f>
        <v>9017</v>
      </c>
      <c r="C20" s="114">
        <f t="shared" si="0"/>
        <v>329.19272485305538</v>
      </c>
      <c r="D20" s="115">
        <f>SUM(D6:D19)</f>
        <v>2968330.8000000003</v>
      </c>
      <c r="E20" s="115">
        <f>SUM(E6:E19)</f>
        <v>617646.13</v>
      </c>
      <c r="F20" s="115"/>
      <c r="G20" s="115">
        <f>SUM(G6:G19)</f>
        <v>944105.39</v>
      </c>
      <c r="H20" s="115">
        <f>SUM(H6:H19)</f>
        <v>4530082.3199999994</v>
      </c>
      <c r="I20" s="116">
        <f>SUM(I6:I19)</f>
        <v>0.99999999999999989</v>
      </c>
    </row>
    <row r="21" spans="1:9" ht="13.5" thickBot="1" x14ac:dyDescent="0.25">
      <c r="A21" s="117"/>
      <c r="B21" s="118">
        <f>B20/(394*31)</f>
        <v>0.73825118716227278</v>
      </c>
      <c r="C21" s="119"/>
      <c r="D21" s="120"/>
      <c r="E21" s="120"/>
      <c r="F21" s="120"/>
      <c r="G21" s="120"/>
      <c r="H21" s="120"/>
      <c r="I21" s="121"/>
    </row>
    <row r="22" spans="1:9" x14ac:dyDescent="0.2">
      <c r="D22" s="26"/>
      <c r="E22" s="26"/>
      <c r="F22" s="26"/>
      <c r="G22" s="26"/>
      <c r="H22" s="26"/>
      <c r="I22" s="4"/>
    </row>
    <row r="23" spans="1:9" ht="15.75" hidden="1" x14ac:dyDescent="0.2">
      <c r="A23" s="49" t="s">
        <v>32</v>
      </c>
      <c r="B23" s="27">
        <f>B48-B20</f>
        <v>0</v>
      </c>
      <c r="C23" s="26">
        <f>IF(ISERROR(D23/B23),0,(D23/B23))</f>
        <v>0</v>
      </c>
      <c r="D23" s="31">
        <f>D48-D20</f>
        <v>48962.239999999758</v>
      </c>
      <c r="E23" s="31">
        <f>E48-E20</f>
        <v>919346.66</v>
      </c>
      <c r="F23" s="31"/>
      <c r="G23" s="31">
        <f>G48-G20</f>
        <v>-672298.57000000007</v>
      </c>
      <c r="H23" s="31">
        <f>H48-H20</f>
        <v>296010.33000000101</v>
      </c>
    </row>
    <row r="24" spans="1:9" hidden="1" x14ac:dyDescent="0.2">
      <c r="B24" s="27"/>
      <c r="D24" s="31"/>
      <c r="E24" s="48"/>
    </row>
    <row r="25" spans="1:9" hidden="1" x14ac:dyDescent="0.2">
      <c r="B25" s="32"/>
      <c r="D25" s="31"/>
      <c r="F25" s="48"/>
      <c r="G25" s="31">
        <f>47318.54+211132.9+1335.38+410362.3</f>
        <v>670149.12</v>
      </c>
    </row>
    <row r="26" spans="1:9" hidden="1" x14ac:dyDescent="0.2">
      <c r="B26" s="27"/>
      <c r="D26" s="31"/>
    </row>
    <row r="27" spans="1:9" hidden="1" x14ac:dyDescent="0.2">
      <c r="A27" t="s">
        <v>22</v>
      </c>
      <c r="B27" s="23">
        <v>501</v>
      </c>
      <c r="C27" s="35">
        <f t="shared" ref="C27:C39" si="4">IF(ISERROR(D27/B27),0,(D27/B27))</f>
        <v>294.12890219560876</v>
      </c>
      <c r="D27" s="33">
        <v>147358.57999999999</v>
      </c>
      <c r="E27" s="33">
        <v>67361.33</v>
      </c>
      <c r="F27" s="33"/>
      <c r="G27" s="33">
        <v>23114.21</v>
      </c>
      <c r="H27" s="33"/>
    </row>
    <row r="28" spans="1:9" hidden="1" x14ac:dyDescent="0.2">
      <c r="A28" t="s">
        <v>24</v>
      </c>
      <c r="B28" s="23">
        <v>456</v>
      </c>
      <c r="C28" s="35">
        <f t="shared" si="4"/>
        <v>369.2626535087719</v>
      </c>
      <c r="D28" s="33">
        <v>168383.77</v>
      </c>
      <c r="E28" s="33">
        <v>29324.6</v>
      </c>
      <c r="F28" s="33"/>
      <c r="G28" s="33">
        <v>20199.84</v>
      </c>
      <c r="H28" s="33"/>
    </row>
    <row r="29" spans="1:9" hidden="1" x14ac:dyDescent="0.2">
      <c r="A29" t="s">
        <v>23</v>
      </c>
      <c r="B29" s="23">
        <v>1445</v>
      </c>
      <c r="C29" s="35">
        <f t="shared" si="4"/>
        <v>336.19417301038061</v>
      </c>
      <c r="D29" s="33">
        <v>485800.58</v>
      </c>
      <c r="E29" s="33">
        <v>63470.04</v>
      </c>
      <c r="F29" s="33"/>
      <c r="G29" s="33">
        <v>49259.54</v>
      </c>
      <c r="H29" s="33"/>
    </row>
    <row r="30" spans="1:9" hidden="1" x14ac:dyDescent="0.2">
      <c r="A30" t="s">
        <v>20</v>
      </c>
      <c r="B30" s="23">
        <v>766</v>
      </c>
      <c r="C30" s="35">
        <f t="shared" si="4"/>
        <v>326.84924281984331</v>
      </c>
      <c r="D30" s="33">
        <v>250366.52</v>
      </c>
      <c r="E30" s="33">
        <v>24536.04</v>
      </c>
      <c r="F30" s="33"/>
      <c r="G30" s="33">
        <v>30299.68</v>
      </c>
      <c r="H30" s="33"/>
    </row>
    <row r="31" spans="1:9" s="42" customFormat="1" hidden="1" x14ac:dyDescent="0.2">
      <c r="B31" s="43">
        <f>SUM(B27:B30)</f>
        <v>3168</v>
      </c>
      <c r="C31" s="44">
        <f t="shared" si="4"/>
        <v>332.04212436868687</v>
      </c>
      <c r="D31" s="45">
        <f>SUM(D27:D30)</f>
        <v>1051909.45</v>
      </c>
      <c r="E31" s="45">
        <f>SUM(E27:E30)</f>
        <v>184692.01</v>
      </c>
      <c r="F31" s="45"/>
      <c r="G31" s="45">
        <f>SUM(G27:G30)</f>
        <v>122873.26999999999</v>
      </c>
      <c r="H31" s="45">
        <f>SUM(D31:G31)</f>
        <v>1359474.73</v>
      </c>
    </row>
    <row r="32" spans="1:9" hidden="1" x14ac:dyDescent="0.2"/>
    <row r="33" spans="1:8" hidden="1" x14ac:dyDescent="0.2">
      <c r="A33" t="s">
        <v>25</v>
      </c>
      <c r="B33" s="23">
        <v>16</v>
      </c>
      <c r="C33" s="36">
        <f t="shared" si="4"/>
        <v>528.86687500000005</v>
      </c>
      <c r="D33" s="34">
        <v>8461.8700000000008</v>
      </c>
      <c r="E33" s="33">
        <v>1352.92</v>
      </c>
      <c r="F33" s="33"/>
      <c r="G33" s="33">
        <v>1629.22</v>
      </c>
      <c r="H33" s="33"/>
    </row>
    <row r="34" spans="1:8" hidden="1" x14ac:dyDescent="0.2">
      <c r="A34" t="s">
        <v>26</v>
      </c>
      <c r="B34" s="23">
        <v>22</v>
      </c>
      <c r="C34" s="36">
        <f t="shared" si="4"/>
        <v>647.96727272727276</v>
      </c>
      <c r="D34" s="33">
        <v>14255.28</v>
      </c>
      <c r="E34" s="33">
        <v>571.5</v>
      </c>
      <c r="F34" s="33"/>
      <c r="G34" s="33">
        <v>1436.86</v>
      </c>
      <c r="H34" s="33"/>
    </row>
    <row r="35" spans="1:8" hidden="1" x14ac:dyDescent="0.2">
      <c r="A35" t="s">
        <v>27</v>
      </c>
      <c r="B35" s="23">
        <v>36</v>
      </c>
      <c r="C35" s="36">
        <f t="shared" si="4"/>
        <v>140.52666666666667</v>
      </c>
      <c r="D35" s="33">
        <v>5058.96</v>
      </c>
      <c r="E35" s="33">
        <v>433</v>
      </c>
      <c r="F35" s="33"/>
      <c r="G35" s="33">
        <v>1272.8900000000001</v>
      </c>
      <c r="H35" s="33"/>
    </row>
    <row r="36" spans="1:8" hidden="1" x14ac:dyDescent="0.2">
      <c r="A36" t="s">
        <v>21</v>
      </c>
      <c r="B36" s="23">
        <v>14</v>
      </c>
      <c r="C36" s="36">
        <f>IF(ISERROR(D37/B37),0,(D37/B37))</f>
        <v>569.08217391304345</v>
      </c>
      <c r="D36" s="23">
        <v>9707.93</v>
      </c>
      <c r="E36" s="23">
        <v>524</v>
      </c>
      <c r="F36" s="33"/>
      <c r="G36" s="23">
        <v>204.92</v>
      </c>
      <c r="H36" s="33"/>
    </row>
    <row r="37" spans="1:8" hidden="1" x14ac:dyDescent="0.2">
      <c r="A37" t="s">
        <v>28</v>
      </c>
      <c r="B37" s="23">
        <v>23</v>
      </c>
      <c r="C37" s="36">
        <f>IF(ISERROR(#REF!/#REF!),0,(#REF!/#REF!))</f>
        <v>0</v>
      </c>
      <c r="D37" s="33">
        <v>13088.89</v>
      </c>
      <c r="E37" s="33">
        <v>925.3</v>
      </c>
      <c r="F37" s="33"/>
      <c r="G37" s="33">
        <v>287.41000000000003</v>
      </c>
      <c r="H37" s="33"/>
    </row>
    <row r="38" spans="1:8" hidden="1" x14ac:dyDescent="0.2">
      <c r="A38" t="s">
        <v>29</v>
      </c>
      <c r="B38" s="23">
        <v>33</v>
      </c>
      <c r="C38" s="36">
        <f t="shared" si="4"/>
        <v>56.015757575757576</v>
      </c>
      <c r="D38" s="33">
        <v>1848.52</v>
      </c>
      <c r="E38" s="33">
        <v>177</v>
      </c>
      <c r="F38" s="33"/>
      <c r="G38" s="33">
        <v>120</v>
      </c>
      <c r="H38" s="33"/>
    </row>
    <row r="39" spans="1:8" s="37" customFormat="1" hidden="1" x14ac:dyDescent="0.2">
      <c r="B39" s="38">
        <f>SUM(B33:B38)</f>
        <v>144</v>
      </c>
      <c r="C39" s="39">
        <f t="shared" si="4"/>
        <v>364.03784722222218</v>
      </c>
      <c r="D39" s="40">
        <f>SUM(D33:D38)</f>
        <v>52421.45</v>
      </c>
      <c r="E39" s="40">
        <f>SUM(E33:E38)</f>
        <v>3983.7200000000003</v>
      </c>
      <c r="F39" s="40"/>
      <c r="G39" s="40">
        <f>SUM(G33:G38)</f>
        <v>4951.3</v>
      </c>
      <c r="H39" s="41">
        <f>SUM(D39:G39)</f>
        <v>61356.47</v>
      </c>
    </row>
    <row r="40" spans="1:8" hidden="1" x14ac:dyDescent="0.2"/>
    <row r="41" spans="1:8" hidden="1" x14ac:dyDescent="0.2">
      <c r="A41" t="s">
        <v>36</v>
      </c>
      <c r="C41" s="26">
        <f>IF(ISERROR(D41/B41),0,(D41/B41))</f>
        <v>0</v>
      </c>
      <c r="E41" s="31"/>
      <c r="F41" s="31"/>
      <c r="G41" s="31"/>
      <c r="H41" s="31"/>
    </row>
    <row r="42" spans="1:8" hidden="1" x14ac:dyDescent="0.2">
      <c r="A42" t="s">
        <v>37</v>
      </c>
      <c r="C42" s="26">
        <f>IF(ISERROR(D42/B42),0,(D42/B42))</f>
        <v>0</v>
      </c>
      <c r="H42" s="31"/>
    </row>
    <row r="43" spans="1:8" hidden="1" x14ac:dyDescent="0.2">
      <c r="A43" t="s">
        <v>52</v>
      </c>
      <c r="C43" s="26">
        <f>IF(ISERROR(D43/B43),0,(D43/B43))</f>
        <v>0</v>
      </c>
      <c r="D43" s="31"/>
      <c r="E43" s="26"/>
      <c r="G43" s="31"/>
      <c r="H43" s="31"/>
    </row>
    <row r="44" spans="1:8" hidden="1" x14ac:dyDescent="0.2">
      <c r="A44" t="s">
        <v>38</v>
      </c>
      <c r="C44" s="26">
        <f>IF(ISERROR(D44/B44),0,(D44/B44))</f>
        <v>0</v>
      </c>
      <c r="E44" s="31"/>
      <c r="F44" s="31"/>
      <c r="G44" s="31"/>
      <c r="H44" s="31"/>
    </row>
    <row r="45" spans="1:8" hidden="1" x14ac:dyDescent="0.2">
      <c r="B45" s="23">
        <f>SUM(B41:B44)</f>
        <v>0</v>
      </c>
      <c r="C45" s="26">
        <f>IF(ISERROR(D45/B45),0,(D45/B45))</f>
        <v>0</v>
      </c>
      <c r="D45" s="74">
        <f>SUM(D41:D44)</f>
        <v>0</v>
      </c>
      <c r="E45" s="31">
        <f>SUM(E41:E44)</f>
        <v>0</v>
      </c>
      <c r="F45" s="74"/>
      <c r="G45" s="74">
        <f>SUM(G41:G44)</f>
        <v>0</v>
      </c>
      <c r="H45" s="74">
        <f>SUM(H41:H44)</f>
        <v>0</v>
      </c>
    </row>
    <row r="46" spans="1:8" hidden="1" x14ac:dyDescent="0.2"/>
    <row r="47" spans="1:8" hidden="1" x14ac:dyDescent="0.2"/>
    <row r="48" spans="1:8" hidden="1" x14ac:dyDescent="0.2">
      <c r="A48" t="s">
        <v>30</v>
      </c>
      <c r="B48" s="46">
        <v>9017</v>
      </c>
      <c r="C48" s="47">
        <f>IF(ISERROR(D48/B48),0,(D48/B48))</f>
        <v>334.6227170899412</v>
      </c>
      <c r="D48" s="31">
        <v>3017293.04</v>
      </c>
      <c r="E48" s="31">
        <v>1536992.79</v>
      </c>
      <c r="F48" s="31">
        <v>0</v>
      </c>
      <c r="G48" s="31">
        <f>47318.54+211132.9+13355.38</f>
        <v>271806.82</v>
      </c>
      <c r="H48" s="31">
        <f>SUM(D48:G48)-F48</f>
        <v>4826092.6500000004</v>
      </c>
    </row>
    <row r="49" spans="2:8" hidden="1" x14ac:dyDescent="0.2">
      <c r="B49" s="46">
        <f>B20</f>
        <v>9017</v>
      </c>
      <c r="C49" s="47">
        <f>IF(ISERROR(D49/B49),0,(D49/B49))</f>
        <v>329.19272485305538</v>
      </c>
      <c r="D49" s="82">
        <f>D20</f>
        <v>2968330.8000000003</v>
      </c>
      <c r="E49" s="82">
        <f>E20</f>
        <v>617646.13</v>
      </c>
      <c r="F49" s="82">
        <f>F20</f>
        <v>0</v>
      </c>
      <c r="G49" s="82">
        <f>G20</f>
        <v>944105.39</v>
      </c>
      <c r="H49" s="82">
        <f>H20</f>
        <v>4530082.3199999994</v>
      </c>
    </row>
    <row r="50" spans="2:8" hidden="1" x14ac:dyDescent="0.2">
      <c r="B50" s="46">
        <f>B48-B49</f>
        <v>0</v>
      </c>
      <c r="C50" s="46"/>
      <c r="D50" s="33">
        <f>D48-D49</f>
        <v>48962.239999999758</v>
      </c>
      <c r="E50" s="33">
        <f>E48-E49</f>
        <v>919346.66</v>
      </c>
      <c r="F50" s="33">
        <f>F48-F49</f>
        <v>0</v>
      </c>
      <c r="G50" s="33">
        <f>G48-G49</f>
        <v>-672298.57000000007</v>
      </c>
      <c r="H50" s="33">
        <f>H48-H49</f>
        <v>296010.33000000101</v>
      </c>
    </row>
    <row r="51" spans="2:8" hidden="1" x14ac:dyDescent="0.2"/>
    <row r="52" spans="2:8" hidden="1" x14ac:dyDescent="0.2"/>
    <row r="53" spans="2:8" hidden="1" x14ac:dyDescent="0.2"/>
    <row r="54" spans="2:8" hidden="1" x14ac:dyDescent="0.2"/>
    <row r="55" spans="2:8" hidden="1" x14ac:dyDescent="0.2"/>
    <row r="56" spans="2:8" hidden="1" x14ac:dyDescent="0.2"/>
    <row r="57" spans="2:8" hidden="1" x14ac:dyDescent="0.2"/>
    <row r="58" spans="2:8" hidden="1" x14ac:dyDescent="0.2"/>
    <row r="59" spans="2:8" hidden="1" x14ac:dyDescent="0.2"/>
  </sheetData>
  <mergeCells count="1">
    <mergeCell ref="A4:I4"/>
  </mergeCells>
  <phoneticPr fontId="0" type="noConversion"/>
  <pageMargins left="0.51" right="0.68" top="1" bottom="1" header="0.5" footer="0.5"/>
  <pageSetup scale="90" orientation="landscape" horizontalDpi="1200" verticalDpi="1200" r:id="rId1"/>
  <headerFooter alignWithMargins="0"/>
  <ignoredErrors>
    <ignoredError sqref="F6:F19 C6:C19 B20 B21 D20:E20 H6:I19 G20:I20" unlockedFormula="1"/>
    <ignoredError sqref="C20" formula="1" unlockedFormula="1"/>
    <ignoredError sqref="C23 C31 C39 C45 C49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I54"/>
  <sheetViews>
    <sheetView workbookViewId="0">
      <selection activeCell="C6" sqref="C6"/>
    </sheetView>
  </sheetViews>
  <sheetFormatPr defaultRowHeight="12.75" x14ac:dyDescent="0.2"/>
  <cols>
    <col min="1" max="1" width="26.42578125" bestFit="1" customWidth="1"/>
    <col min="2" max="2" width="8" style="23" customWidth="1"/>
    <col min="3" max="3" width="9.140625" style="23"/>
    <col min="4" max="5" width="13.140625" style="23" customWidth="1"/>
    <col min="6" max="6" width="14.140625" style="23" bestFit="1" customWidth="1"/>
    <col min="7" max="8" width="13.140625" style="23" customWidth="1"/>
    <col min="9" max="9" width="13.140625" customWidth="1"/>
  </cols>
  <sheetData>
    <row r="4" spans="1:9" ht="16.5" thickBot="1" x14ac:dyDescent="0.25">
      <c r="A4" s="126">
        <v>39845</v>
      </c>
      <c r="B4" s="127"/>
      <c r="C4" s="127"/>
      <c r="D4" s="127"/>
      <c r="E4" s="127"/>
      <c r="F4" s="127"/>
      <c r="G4" s="127"/>
      <c r="H4" s="127"/>
      <c r="I4" s="127"/>
    </row>
    <row r="5" spans="1:9" ht="16.5" thickBot="1" x14ac:dyDescent="0.25">
      <c r="A5" s="83" t="s">
        <v>0</v>
      </c>
      <c r="B5" s="84" t="s">
        <v>1</v>
      </c>
      <c r="C5" s="85" t="s">
        <v>53</v>
      </c>
      <c r="D5" s="86" t="s">
        <v>2</v>
      </c>
      <c r="E5" s="87" t="s">
        <v>8</v>
      </c>
      <c r="F5" s="87" t="s">
        <v>41</v>
      </c>
      <c r="G5" s="87" t="s">
        <v>9</v>
      </c>
      <c r="H5" s="87" t="s">
        <v>10</v>
      </c>
      <c r="I5" s="87" t="s">
        <v>35</v>
      </c>
    </row>
    <row r="6" spans="1:9" ht="15.75" x14ac:dyDescent="0.2">
      <c r="A6" s="128" t="s">
        <v>11</v>
      </c>
      <c r="B6" s="129"/>
      <c r="C6" s="90">
        <f t="shared" ref="C6:C20" si="0">IF(ISERROR(D6/B6),0,(D6/B6))</f>
        <v>0</v>
      </c>
      <c r="D6" s="91"/>
      <c r="E6" s="130"/>
      <c r="F6" s="90">
        <f>IF(ISERROR(E6/B6),0,(E6/B6))</f>
        <v>0</v>
      </c>
      <c r="G6" s="130"/>
      <c r="H6" s="130">
        <f>G6+E6+D6</f>
        <v>0</v>
      </c>
      <c r="I6" s="93" t="e">
        <f>B6/$B$20</f>
        <v>#DIV/0!</v>
      </c>
    </row>
    <row r="7" spans="1:9" ht="15.75" x14ac:dyDescent="0.2">
      <c r="A7" s="131" t="s">
        <v>12</v>
      </c>
      <c r="B7" s="132"/>
      <c r="C7" s="96">
        <f t="shared" si="0"/>
        <v>0</v>
      </c>
      <c r="D7" s="97"/>
      <c r="E7" s="98"/>
      <c r="F7" s="98">
        <f t="shared" ref="F7:F19" si="1">IF(ISERROR(E7/B7),0,(E7/B7))</f>
        <v>0</v>
      </c>
      <c r="G7" s="98"/>
      <c r="H7" s="98">
        <f t="shared" ref="H7:H19" si="2">G7+E7+D7</f>
        <v>0</v>
      </c>
      <c r="I7" s="99" t="e">
        <f t="shared" ref="I7:I19" si="3">B7/$B$20</f>
        <v>#DIV/0!</v>
      </c>
    </row>
    <row r="8" spans="1:9" ht="15.75" x14ac:dyDescent="0.2">
      <c r="A8" s="131" t="s">
        <v>18</v>
      </c>
      <c r="B8" s="132"/>
      <c r="C8" s="96">
        <f t="shared" si="0"/>
        <v>0</v>
      </c>
      <c r="D8" s="97"/>
      <c r="E8" s="98"/>
      <c r="F8" s="98">
        <f t="shared" si="1"/>
        <v>0</v>
      </c>
      <c r="G8" s="98"/>
      <c r="H8" s="98">
        <f t="shared" si="2"/>
        <v>0</v>
      </c>
      <c r="I8" s="99" t="e">
        <f t="shared" si="3"/>
        <v>#DIV/0!</v>
      </c>
    </row>
    <row r="9" spans="1:9" ht="15.75" x14ac:dyDescent="0.2">
      <c r="A9" s="131" t="s">
        <v>13</v>
      </c>
      <c r="B9" s="132"/>
      <c r="C9" s="96">
        <f t="shared" si="0"/>
        <v>0</v>
      </c>
      <c r="D9" s="97"/>
      <c r="E9" s="98"/>
      <c r="F9" s="98">
        <f t="shared" si="1"/>
        <v>0</v>
      </c>
      <c r="G9" s="98"/>
      <c r="H9" s="98">
        <f t="shared" si="2"/>
        <v>0</v>
      </c>
      <c r="I9" s="99" t="e">
        <f t="shared" si="3"/>
        <v>#DIV/0!</v>
      </c>
    </row>
    <row r="10" spans="1:9" ht="15.75" x14ac:dyDescent="0.2">
      <c r="A10" s="131" t="s">
        <v>4</v>
      </c>
      <c r="B10" s="132"/>
      <c r="C10" s="96">
        <f t="shared" si="0"/>
        <v>0</v>
      </c>
      <c r="D10" s="97"/>
      <c r="E10" s="98"/>
      <c r="F10" s="98">
        <f t="shared" si="1"/>
        <v>0</v>
      </c>
      <c r="G10" s="98"/>
      <c r="H10" s="98">
        <f t="shared" si="2"/>
        <v>0</v>
      </c>
      <c r="I10" s="99" t="e">
        <f t="shared" si="3"/>
        <v>#DIV/0!</v>
      </c>
    </row>
    <row r="11" spans="1:9" ht="15.75" x14ac:dyDescent="0.2">
      <c r="A11" s="131" t="s">
        <v>14</v>
      </c>
      <c r="B11" s="132"/>
      <c r="C11" s="96">
        <f t="shared" si="0"/>
        <v>0</v>
      </c>
      <c r="D11" s="97"/>
      <c r="E11" s="98"/>
      <c r="F11" s="98">
        <f t="shared" si="1"/>
        <v>0</v>
      </c>
      <c r="G11" s="98"/>
      <c r="H11" s="98">
        <f t="shared" si="2"/>
        <v>0</v>
      </c>
      <c r="I11" s="99" t="e">
        <f t="shared" si="3"/>
        <v>#DIV/0!</v>
      </c>
    </row>
    <row r="12" spans="1:9" ht="15.75" x14ac:dyDescent="0.2">
      <c r="A12" s="131" t="s">
        <v>15</v>
      </c>
      <c r="B12" s="132"/>
      <c r="C12" s="96">
        <f t="shared" si="0"/>
        <v>0</v>
      </c>
      <c r="D12" s="97"/>
      <c r="E12" s="98"/>
      <c r="F12" s="98">
        <f t="shared" si="1"/>
        <v>0</v>
      </c>
      <c r="G12" s="98"/>
      <c r="H12" s="98">
        <f t="shared" si="2"/>
        <v>0</v>
      </c>
      <c r="I12" s="99" t="e">
        <f t="shared" si="3"/>
        <v>#DIV/0!</v>
      </c>
    </row>
    <row r="13" spans="1:9" ht="15.75" x14ac:dyDescent="0.2">
      <c r="A13" s="131" t="s">
        <v>16</v>
      </c>
      <c r="B13" s="132"/>
      <c r="C13" s="96">
        <f t="shared" si="0"/>
        <v>0</v>
      </c>
      <c r="D13" s="97"/>
      <c r="E13" s="98"/>
      <c r="F13" s="98">
        <f t="shared" si="1"/>
        <v>0</v>
      </c>
      <c r="G13" s="98"/>
      <c r="H13" s="98">
        <f t="shared" si="2"/>
        <v>0</v>
      </c>
      <c r="I13" s="99" t="e">
        <f t="shared" si="3"/>
        <v>#DIV/0!</v>
      </c>
    </row>
    <row r="14" spans="1:9" ht="15.75" x14ac:dyDescent="0.2">
      <c r="A14" s="131" t="s">
        <v>17</v>
      </c>
      <c r="B14" s="132"/>
      <c r="C14" s="96">
        <f t="shared" si="0"/>
        <v>0</v>
      </c>
      <c r="D14" s="97"/>
      <c r="E14" s="98"/>
      <c r="F14" s="98">
        <f t="shared" si="1"/>
        <v>0</v>
      </c>
      <c r="G14" s="98"/>
      <c r="H14" s="98">
        <f t="shared" si="2"/>
        <v>0</v>
      </c>
      <c r="I14" s="99" t="e">
        <f t="shared" si="3"/>
        <v>#DIV/0!</v>
      </c>
    </row>
    <row r="15" spans="1:9" ht="15.75" x14ac:dyDescent="0.2">
      <c r="A15" s="133" t="s">
        <v>19</v>
      </c>
      <c r="B15" s="132"/>
      <c r="C15" s="96">
        <f t="shared" si="0"/>
        <v>0</v>
      </c>
      <c r="D15" s="97"/>
      <c r="E15" s="98"/>
      <c r="F15" s="98">
        <f t="shared" si="1"/>
        <v>0</v>
      </c>
      <c r="G15" s="98"/>
      <c r="H15" s="98">
        <f t="shared" si="2"/>
        <v>0</v>
      </c>
      <c r="I15" s="99" t="e">
        <f t="shared" si="3"/>
        <v>#DIV/0!</v>
      </c>
    </row>
    <row r="16" spans="1:9" ht="15.75" x14ac:dyDescent="0.2">
      <c r="A16" s="134" t="s">
        <v>7</v>
      </c>
      <c r="B16" s="135"/>
      <c r="C16" s="96">
        <f t="shared" si="0"/>
        <v>0</v>
      </c>
      <c r="D16" s="100"/>
      <c r="E16" s="104"/>
      <c r="F16" s="104">
        <f t="shared" si="1"/>
        <v>0</v>
      </c>
      <c r="G16" s="104"/>
      <c r="H16" s="98">
        <f t="shared" si="2"/>
        <v>0</v>
      </c>
      <c r="I16" s="99" t="e">
        <f t="shared" si="3"/>
        <v>#DIV/0!</v>
      </c>
    </row>
    <row r="17" spans="1:9" ht="15.75" x14ac:dyDescent="0.2">
      <c r="A17" s="102" t="s">
        <v>39</v>
      </c>
      <c r="B17" s="135"/>
      <c r="C17" s="105">
        <f t="shared" si="0"/>
        <v>0</v>
      </c>
      <c r="D17" s="100"/>
      <c r="E17" s="104"/>
      <c r="F17" s="104">
        <f t="shared" si="1"/>
        <v>0</v>
      </c>
      <c r="G17" s="104"/>
      <c r="H17" s="104">
        <f t="shared" si="2"/>
        <v>0</v>
      </c>
      <c r="I17" s="106" t="e">
        <f t="shared" si="3"/>
        <v>#DIV/0!</v>
      </c>
    </row>
    <row r="18" spans="1:9" ht="15.75" x14ac:dyDescent="0.2">
      <c r="A18" s="102" t="s">
        <v>40</v>
      </c>
      <c r="B18" s="135"/>
      <c r="C18" s="105">
        <f t="shared" si="0"/>
        <v>0</v>
      </c>
      <c r="D18" s="100"/>
      <c r="E18" s="104"/>
      <c r="F18" s="104">
        <f t="shared" si="1"/>
        <v>0</v>
      </c>
      <c r="G18" s="104"/>
      <c r="H18" s="104">
        <f t="shared" si="2"/>
        <v>0</v>
      </c>
      <c r="I18" s="106" t="e">
        <f t="shared" si="3"/>
        <v>#DIV/0!</v>
      </c>
    </row>
    <row r="19" spans="1:9" ht="16.5" thickBot="1" x14ac:dyDescent="0.25">
      <c r="A19" s="136" t="s">
        <v>5</v>
      </c>
      <c r="B19" s="137"/>
      <c r="C19" s="109">
        <f t="shared" si="0"/>
        <v>0</v>
      </c>
      <c r="D19" s="110"/>
      <c r="E19" s="111"/>
      <c r="F19" s="111">
        <f t="shared" si="1"/>
        <v>0</v>
      </c>
      <c r="G19" s="111"/>
      <c r="H19" s="111">
        <f t="shared" si="2"/>
        <v>0</v>
      </c>
      <c r="I19" s="112" t="e">
        <f t="shared" si="3"/>
        <v>#DIV/0!</v>
      </c>
    </row>
    <row r="20" spans="1:9" ht="16.5" thickBot="1" x14ac:dyDescent="0.25">
      <c r="A20" s="138" t="s">
        <v>31</v>
      </c>
      <c r="B20" s="139">
        <f>SUM(B6:B19)</f>
        <v>0</v>
      </c>
      <c r="C20" s="140">
        <f t="shared" si="0"/>
        <v>0</v>
      </c>
      <c r="D20" s="141">
        <f>SUM(D6:D19)</f>
        <v>0</v>
      </c>
      <c r="E20" s="142">
        <f>SUM(E6:E19)</f>
        <v>0</v>
      </c>
      <c r="F20" s="142"/>
      <c r="G20" s="142">
        <f>SUM(G6:G19)</f>
        <v>0</v>
      </c>
      <c r="H20" s="142">
        <f>SUM(H6:H19)</f>
        <v>0</v>
      </c>
      <c r="I20" s="143" t="e">
        <f>SUM(I6:I19)</f>
        <v>#DIV/0!</v>
      </c>
    </row>
    <row r="21" spans="1:9" ht="13.5" thickBot="1" x14ac:dyDescent="0.25">
      <c r="A21" s="117"/>
      <c r="B21" s="118">
        <f>B20/(394*29)</f>
        <v>0</v>
      </c>
      <c r="C21" s="119"/>
      <c r="D21" s="120"/>
      <c r="E21" s="120"/>
      <c r="F21" s="120"/>
      <c r="G21" s="120"/>
      <c r="H21" s="120"/>
      <c r="I21" s="121"/>
    </row>
    <row r="22" spans="1:9" x14ac:dyDescent="0.2">
      <c r="A22" s="144"/>
      <c r="B22" s="145"/>
      <c r="C22" s="145"/>
      <c r="D22" s="146"/>
      <c r="E22" s="146"/>
      <c r="F22" s="146"/>
      <c r="G22" s="146"/>
      <c r="H22" s="146"/>
      <c r="I22" s="147"/>
    </row>
    <row r="23" spans="1:9" ht="15.75" x14ac:dyDescent="0.2">
      <c r="A23" s="148" t="s">
        <v>32</v>
      </c>
      <c r="B23" s="149"/>
      <c r="C23" s="146"/>
      <c r="D23" s="150"/>
      <c r="E23" s="150"/>
      <c r="F23" s="150"/>
      <c r="G23" s="150"/>
      <c r="H23" s="150"/>
      <c r="I23" s="144"/>
    </row>
    <row r="24" spans="1:9" x14ac:dyDescent="0.2">
      <c r="B24" s="27"/>
      <c r="D24" s="50"/>
    </row>
    <row r="25" spans="1:9" x14ac:dyDescent="0.2">
      <c r="B25" s="51"/>
      <c r="D25" s="52"/>
    </row>
    <row r="26" spans="1:9" x14ac:dyDescent="0.2">
      <c r="B26" s="27"/>
      <c r="D26" s="50"/>
    </row>
    <row r="27" spans="1:9" x14ac:dyDescent="0.2">
      <c r="A27" t="s">
        <v>22</v>
      </c>
      <c r="B27" s="23">
        <v>569</v>
      </c>
      <c r="C27" s="35">
        <f>IF(ISERROR(D27/B27),0,(D27/B27))</f>
        <v>390.34028119507906</v>
      </c>
      <c r="D27" s="33">
        <v>222103.62</v>
      </c>
      <c r="E27" s="33">
        <v>78037.62</v>
      </c>
      <c r="F27" s="33"/>
      <c r="G27" s="33">
        <v>40274.89</v>
      </c>
      <c r="H27" s="33">
        <f>SUM(D27:G27)</f>
        <v>340416.13</v>
      </c>
    </row>
    <row r="28" spans="1:9" x14ac:dyDescent="0.2">
      <c r="A28" t="s">
        <v>24</v>
      </c>
      <c r="B28" s="23">
        <v>14</v>
      </c>
      <c r="C28" s="35">
        <f>IF(ISERROR(D28/B28),0,(D28/B28))</f>
        <v>404.03428571428566</v>
      </c>
      <c r="D28" s="33">
        <v>5656.48</v>
      </c>
      <c r="E28" s="33">
        <v>907.71</v>
      </c>
      <c r="F28" s="33"/>
      <c r="G28" s="33">
        <v>1027.23</v>
      </c>
      <c r="H28" s="33">
        <f>SUM(D28:G28)</f>
        <v>7591.42</v>
      </c>
    </row>
    <row r="29" spans="1:9" x14ac:dyDescent="0.2">
      <c r="A29" t="s">
        <v>23</v>
      </c>
      <c r="B29" s="23">
        <v>300</v>
      </c>
      <c r="C29" s="35">
        <f>IF(ISERROR(D29/B29),0,(D29/B29))</f>
        <v>906.2276333333333</v>
      </c>
      <c r="D29" s="33">
        <v>271868.28999999998</v>
      </c>
      <c r="E29" s="33">
        <v>83977.36</v>
      </c>
      <c r="F29" s="33"/>
      <c r="G29" s="33">
        <v>40988.99</v>
      </c>
      <c r="H29" s="33">
        <f>SUM(D29:G29)</f>
        <v>396834.63999999996</v>
      </c>
    </row>
    <row r="30" spans="1:9" x14ac:dyDescent="0.2">
      <c r="A30" t="s">
        <v>20</v>
      </c>
      <c r="B30" s="23">
        <v>94</v>
      </c>
      <c r="C30" s="35">
        <f>IF(ISERROR(D30/B30),0,(D30/B30))</f>
        <v>849.9559574468085</v>
      </c>
      <c r="D30" s="33">
        <v>79895.86</v>
      </c>
      <c r="E30" s="33">
        <v>18534.97</v>
      </c>
      <c r="F30" s="33"/>
      <c r="G30" s="33">
        <v>10157.799999999999</v>
      </c>
      <c r="H30" s="33">
        <f>SUM(D30:G30)</f>
        <v>108588.63</v>
      </c>
    </row>
    <row r="31" spans="1:9" s="42" customFormat="1" x14ac:dyDescent="0.2">
      <c r="B31" s="43">
        <f>SUM(B27:B30)</f>
        <v>977</v>
      </c>
      <c r="C31" s="44">
        <f>IF(ISERROR(D31/B31),0,(D31/B31))</f>
        <v>593.16709314227228</v>
      </c>
      <c r="D31" s="45">
        <f>SUM(D27:D30)</f>
        <v>579524.25</v>
      </c>
      <c r="E31" s="45">
        <f>SUM(E27:E30)</f>
        <v>181457.66</v>
      </c>
      <c r="F31" s="45"/>
      <c r="G31" s="45">
        <f>SUM(G27:G30)</f>
        <v>92448.91</v>
      </c>
      <c r="H31" s="45">
        <f>SUM(D31:G31)</f>
        <v>853430.82000000007</v>
      </c>
    </row>
    <row r="33" spans="1:8" x14ac:dyDescent="0.2">
      <c r="A33" t="s">
        <v>25</v>
      </c>
      <c r="B33" s="23">
        <v>3</v>
      </c>
      <c r="C33" s="36">
        <f t="shared" ref="C33:C44" si="4">IF(ISERROR(D33/B33),0,(D33/B33))</f>
        <v>328.7</v>
      </c>
      <c r="D33" s="53">
        <v>986.1</v>
      </c>
      <c r="E33" s="33">
        <v>62.46</v>
      </c>
      <c r="F33" s="33"/>
      <c r="G33" s="33">
        <v>125.76</v>
      </c>
      <c r="H33" s="33">
        <f t="shared" ref="H33:H38" si="5">SUM(D33:G33)</f>
        <v>1174.32</v>
      </c>
    </row>
    <row r="34" spans="1:8" x14ac:dyDescent="0.2">
      <c r="A34" t="s">
        <v>26</v>
      </c>
      <c r="B34" s="23">
        <v>63</v>
      </c>
      <c r="C34" s="36">
        <f t="shared" si="4"/>
        <v>400.70301587301589</v>
      </c>
      <c r="D34" s="33">
        <v>25244.29</v>
      </c>
      <c r="E34" s="33">
        <v>1613.79</v>
      </c>
      <c r="F34" s="33"/>
      <c r="G34" s="33">
        <v>3744.1</v>
      </c>
      <c r="H34" s="33">
        <f t="shared" si="5"/>
        <v>30602.18</v>
      </c>
    </row>
    <row r="35" spans="1:8" x14ac:dyDescent="0.2">
      <c r="A35" t="s">
        <v>27</v>
      </c>
      <c r="B35" s="23">
        <v>43</v>
      </c>
      <c r="C35" s="36">
        <f t="shared" si="4"/>
        <v>306.05418604651163</v>
      </c>
      <c r="D35" s="33">
        <v>13160.33</v>
      </c>
      <c r="E35" s="33">
        <v>2041.34</v>
      </c>
      <c r="F35" s="33"/>
      <c r="G35" s="33">
        <v>2242.9299999999998</v>
      </c>
      <c r="H35" s="33">
        <f t="shared" si="5"/>
        <v>17444.599999999999</v>
      </c>
    </row>
    <row r="36" spans="1:8" x14ac:dyDescent="0.2">
      <c r="A36" t="s">
        <v>21</v>
      </c>
      <c r="B36" s="23">
        <v>36</v>
      </c>
      <c r="C36" s="36">
        <f t="shared" si="4"/>
        <v>473.07027777777773</v>
      </c>
      <c r="D36" s="33">
        <v>17030.53</v>
      </c>
      <c r="E36" s="33">
        <v>1588.2</v>
      </c>
      <c r="F36" s="33"/>
      <c r="G36" s="33">
        <v>3265.64</v>
      </c>
      <c r="H36" s="33">
        <f t="shared" si="5"/>
        <v>21884.37</v>
      </c>
    </row>
    <row r="37" spans="1:8" x14ac:dyDescent="0.2">
      <c r="A37" t="s">
        <v>28</v>
      </c>
      <c r="B37" s="23">
        <v>37</v>
      </c>
      <c r="C37" s="36">
        <f t="shared" si="4"/>
        <v>508.62675675675672</v>
      </c>
      <c r="D37" s="33">
        <v>18819.189999999999</v>
      </c>
      <c r="E37" s="33">
        <v>2366.3000000000002</v>
      </c>
      <c r="F37" s="33"/>
      <c r="G37" s="33">
        <v>2366.3000000000002</v>
      </c>
      <c r="H37" s="33">
        <f t="shared" si="5"/>
        <v>23551.789999999997</v>
      </c>
    </row>
    <row r="38" spans="1:8" x14ac:dyDescent="0.2">
      <c r="A38" t="s">
        <v>29</v>
      </c>
      <c r="C38" s="36">
        <f t="shared" si="4"/>
        <v>0</v>
      </c>
      <c r="D38" s="33"/>
      <c r="E38" s="33"/>
      <c r="F38" s="33"/>
      <c r="G38" s="33"/>
      <c r="H38" s="33">
        <f t="shared" si="5"/>
        <v>0</v>
      </c>
    </row>
    <row r="39" spans="1:8" s="37" customFormat="1" x14ac:dyDescent="0.2">
      <c r="B39" s="38">
        <f>SUM(B33:B38)</f>
        <v>182</v>
      </c>
      <c r="C39" s="39">
        <f t="shared" si="4"/>
        <v>413.40901098901099</v>
      </c>
      <c r="D39" s="40">
        <f>SUM(D33:D38)</f>
        <v>75240.44</v>
      </c>
      <c r="E39" s="40">
        <f>SUM(E33:E38)</f>
        <v>7672.09</v>
      </c>
      <c r="F39" s="40"/>
      <c r="G39" s="40">
        <f>SUM(G33:G38)</f>
        <v>11744.73</v>
      </c>
      <c r="H39" s="41">
        <f>SUM(H33:H38)</f>
        <v>94657.26</v>
      </c>
    </row>
    <row r="41" spans="1:8" x14ac:dyDescent="0.2">
      <c r="A41" t="s">
        <v>33</v>
      </c>
      <c r="B41" s="23">
        <v>25</v>
      </c>
      <c r="C41" s="36">
        <f t="shared" si="4"/>
        <v>177.58520000000001</v>
      </c>
      <c r="D41" s="53">
        <v>4439.63</v>
      </c>
      <c r="E41" s="33">
        <v>3250.41</v>
      </c>
      <c r="F41" s="31"/>
      <c r="G41" s="33">
        <v>918.98</v>
      </c>
      <c r="H41" s="33">
        <f>SUM(D41:G41)</f>
        <v>8609.02</v>
      </c>
    </row>
    <row r="42" spans="1:8" x14ac:dyDescent="0.2">
      <c r="A42" t="s">
        <v>34</v>
      </c>
      <c r="B42" s="23">
        <v>1825</v>
      </c>
      <c r="C42" s="36">
        <f t="shared" si="4"/>
        <v>233.7258301369863</v>
      </c>
      <c r="D42" s="33">
        <v>426549.64</v>
      </c>
      <c r="E42" s="33">
        <v>232512.62</v>
      </c>
      <c r="G42" s="33">
        <v>86987.65</v>
      </c>
      <c r="H42" s="33">
        <f>SUM(D42:G42)</f>
        <v>746049.91</v>
      </c>
    </row>
    <row r="43" spans="1:8" x14ac:dyDescent="0.2">
      <c r="A43" t="s">
        <v>42</v>
      </c>
      <c r="B43" s="23">
        <v>626</v>
      </c>
      <c r="C43" s="36">
        <f t="shared" si="4"/>
        <v>233.57087859424919</v>
      </c>
      <c r="D43" s="33">
        <v>146215.37</v>
      </c>
      <c r="E43" s="33">
        <v>67179.11</v>
      </c>
      <c r="F43" s="31"/>
      <c r="G43" s="33">
        <v>28587.29</v>
      </c>
      <c r="H43" s="33">
        <f>SUM(D43:G43)</f>
        <v>241981.77</v>
      </c>
    </row>
    <row r="44" spans="1:8" x14ac:dyDescent="0.2">
      <c r="B44" s="46">
        <f>SUM(B41:B43)</f>
        <v>2476</v>
      </c>
      <c r="C44" s="67">
        <f t="shared" si="4"/>
        <v>233.11980613893377</v>
      </c>
      <c r="D44" s="33">
        <f>SUM(D41:D43)</f>
        <v>577204.64</v>
      </c>
      <c r="E44" s="33">
        <f>SUM(E41:E43)</f>
        <v>302942.14</v>
      </c>
      <c r="F44" s="74"/>
      <c r="G44" s="33">
        <f>SUM(G41:G43)</f>
        <v>116493.91999999998</v>
      </c>
      <c r="H44" s="67">
        <f>SUM(D44:G44)</f>
        <v>996640.7</v>
      </c>
    </row>
    <row r="47" spans="1:8" x14ac:dyDescent="0.2">
      <c r="F47" s="31"/>
    </row>
    <row r="52" spans="1:8" x14ac:dyDescent="0.2">
      <c r="A52" t="s">
        <v>30</v>
      </c>
      <c r="B52" s="46">
        <v>11103</v>
      </c>
      <c r="C52" s="47">
        <f>IF(ISERROR(D52/B52),0,(D52/B52))</f>
        <v>306.66000810591731</v>
      </c>
      <c r="D52" s="50">
        <v>3404846.07</v>
      </c>
      <c r="E52" s="50">
        <v>1871448.33</v>
      </c>
      <c r="G52" s="50">
        <v>716451</v>
      </c>
      <c r="H52" s="50">
        <f>+G52+E52+D52</f>
        <v>5992745.4000000004</v>
      </c>
    </row>
    <row r="53" spans="1:8" x14ac:dyDescent="0.2">
      <c r="H53" s="50"/>
    </row>
    <row r="54" spans="1:8" x14ac:dyDescent="0.2">
      <c r="H54" s="48"/>
    </row>
  </sheetData>
  <mergeCells count="1">
    <mergeCell ref="A4:I4"/>
  </mergeCells>
  <phoneticPr fontId="0" type="noConversion"/>
  <pageMargins left="0.51" right="0.68" top="1" bottom="1" header="0.5" footer="0.5"/>
  <pageSetup scale="90" orientation="landscape" horizontalDpi="1200" verticalDpi="1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J49"/>
  <sheetViews>
    <sheetView workbookViewId="0">
      <selection activeCell="A4" sqref="A4:I23"/>
    </sheetView>
  </sheetViews>
  <sheetFormatPr defaultRowHeight="12.75" x14ac:dyDescent="0.2"/>
  <cols>
    <col min="1" max="1" width="26.42578125" bestFit="1" customWidth="1"/>
    <col min="2" max="2" width="8" style="23" customWidth="1"/>
    <col min="3" max="3" width="9.140625" style="23"/>
    <col min="4" max="5" width="13.140625" style="23" customWidth="1"/>
    <col min="6" max="6" width="14.140625" style="23" bestFit="1" customWidth="1"/>
    <col min="7" max="8" width="13.140625" style="23" customWidth="1"/>
    <col min="9" max="9" width="13.140625" customWidth="1"/>
    <col min="10" max="10" width="10.140625" bestFit="1" customWidth="1"/>
  </cols>
  <sheetData>
    <row r="4" spans="1:10" ht="16.5" thickBot="1" x14ac:dyDescent="0.25">
      <c r="A4" s="126">
        <v>39873</v>
      </c>
      <c r="B4" s="127"/>
      <c r="C4" s="127"/>
      <c r="D4" s="127"/>
      <c r="E4" s="127"/>
      <c r="F4" s="127"/>
      <c r="G4" s="127"/>
      <c r="H4" s="127"/>
      <c r="I4" s="127"/>
    </row>
    <row r="5" spans="1:10" ht="16.5" thickBot="1" x14ac:dyDescent="0.25">
      <c r="A5" s="83" t="s">
        <v>0</v>
      </c>
      <c r="B5" s="84" t="s">
        <v>1</v>
      </c>
      <c r="C5" s="85" t="s">
        <v>53</v>
      </c>
      <c r="D5" s="86" t="s">
        <v>2</v>
      </c>
      <c r="E5" s="87" t="s">
        <v>8</v>
      </c>
      <c r="F5" s="87" t="s">
        <v>41</v>
      </c>
      <c r="G5" s="87" t="s">
        <v>9</v>
      </c>
      <c r="H5" s="87" t="s">
        <v>10</v>
      </c>
      <c r="I5" s="87" t="s">
        <v>35</v>
      </c>
    </row>
    <row r="6" spans="1:10" ht="15.75" x14ac:dyDescent="0.2">
      <c r="A6" s="128" t="s">
        <v>11</v>
      </c>
      <c r="B6" s="129"/>
      <c r="C6" s="90">
        <f t="shared" ref="C6:C20" si="0">IF(ISERROR(D6/B6),0,(D6/B6))</f>
        <v>0</v>
      </c>
      <c r="D6" s="91"/>
      <c r="E6" s="130"/>
      <c r="F6" s="92" t="e">
        <f>E6/B6</f>
        <v>#DIV/0!</v>
      </c>
      <c r="G6" s="130"/>
      <c r="H6" s="130">
        <f>G6+E6+D6</f>
        <v>0</v>
      </c>
      <c r="I6" s="93" t="e">
        <f t="shared" ref="I6:I19" si="1">B6/$B$20</f>
        <v>#DIV/0!</v>
      </c>
    </row>
    <row r="7" spans="1:10" ht="15.75" x14ac:dyDescent="0.2">
      <c r="A7" s="131" t="s">
        <v>12</v>
      </c>
      <c r="B7" s="132"/>
      <c r="C7" s="96">
        <f t="shared" si="0"/>
        <v>0</v>
      </c>
      <c r="D7" s="97"/>
      <c r="E7" s="98"/>
      <c r="F7" s="98" t="e">
        <f t="shared" ref="F7:F19" si="2">E7/B7</f>
        <v>#DIV/0!</v>
      </c>
      <c r="G7" s="98"/>
      <c r="H7" s="98">
        <f t="shared" ref="H7:H19" si="3">G7+E7+D7</f>
        <v>0</v>
      </c>
      <c r="I7" s="99" t="e">
        <f t="shared" si="1"/>
        <v>#DIV/0!</v>
      </c>
    </row>
    <row r="8" spans="1:10" ht="15.75" x14ac:dyDescent="0.2">
      <c r="A8" s="131" t="s">
        <v>18</v>
      </c>
      <c r="B8" s="132"/>
      <c r="C8" s="96">
        <f t="shared" si="0"/>
        <v>0</v>
      </c>
      <c r="D8" s="97"/>
      <c r="E8" s="98"/>
      <c r="F8" s="98" t="e">
        <f t="shared" si="2"/>
        <v>#DIV/0!</v>
      </c>
      <c r="G8" s="98"/>
      <c r="H8" s="98">
        <f t="shared" si="3"/>
        <v>0</v>
      </c>
      <c r="I8" s="99" t="e">
        <f t="shared" si="1"/>
        <v>#DIV/0!</v>
      </c>
    </row>
    <row r="9" spans="1:10" ht="15.75" x14ac:dyDescent="0.2">
      <c r="A9" s="131" t="s">
        <v>13</v>
      </c>
      <c r="B9" s="132"/>
      <c r="C9" s="96">
        <f t="shared" si="0"/>
        <v>0</v>
      </c>
      <c r="D9" s="97"/>
      <c r="E9" s="98"/>
      <c r="F9" s="98" t="e">
        <f t="shared" si="2"/>
        <v>#DIV/0!</v>
      </c>
      <c r="G9" s="98"/>
      <c r="H9" s="98">
        <f t="shared" si="3"/>
        <v>0</v>
      </c>
      <c r="I9" s="99" t="e">
        <f t="shared" si="1"/>
        <v>#DIV/0!</v>
      </c>
    </row>
    <row r="10" spans="1:10" ht="15.75" x14ac:dyDescent="0.2">
      <c r="A10" s="131" t="s">
        <v>4</v>
      </c>
      <c r="B10" s="132"/>
      <c r="C10" s="96">
        <f t="shared" si="0"/>
        <v>0</v>
      </c>
      <c r="D10" s="97"/>
      <c r="E10" s="98"/>
      <c r="F10" s="98" t="e">
        <f t="shared" si="2"/>
        <v>#DIV/0!</v>
      </c>
      <c r="G10" s="98"/>
      <c r="H10" s="98">
        <f t="shared" si="3"/>
        <v>0</v>
      </c>
      <c r="I10" s="99" t="e">
        <f t="shared" si="1"/>
        <v>#DIV/0!</v>
      </c>
      <c r="J10" s="5"/>
    </row>
    <row r="11" spans="1:10" ht="15.75" x14ac:dyDescent="0.2">
      <c r="A11" s="131" t="s">
        <v>14</v>
      </c>
      <c r="B11" s="132"/>
      <c r="C11" s="96">
        <f t="shared" si="0"/>
        <v>0</v>
      </c>
      <c r="D11" s="97"/>
      <c r="E11" s="98"/>
      <c r="F11" s="98" t="e">
        <f t="shared" si="2"/>
        <v>#DIV/0!</v>
      </c>
      <c r="G11" s="98"/>
      <c r="H11" s="98">
        <f t="shared" si="3"/>
        <v>0</v>
      </c>
      <c r="I11" s="99" t="e">
        <f t="shared" si="1"/>
        <v>#DIV/0!</v>
      </c>
    </row>
    <row r="12" spans="1:10" ht="15.75" x14ac:dyDescent="0.2">
      <c r="A12" s="131" t="s">
        <v>15</v>
      </c>
      <c r="B12" s="132"/>
      <c r="C12" s="96">
        <f t="shared" si="0"/>
        <v>0</v>
      </c>
      <c r="D12" s="97"/>
      <c r="E12" s="98"/>
      <c r="F12" s="98" t="e">
        <f t="shared" si="2"/>
        <v>#DIV/0!</v>
      </c>
      <c r="G12" s="98"/>
      <c r="H12" s="98">
        <f t="shared" si="3"/>
        <v>0</v>
      </c>
      <c r="I12" s="99" t="e">
        <f t="shared" si="1"/>
        <v>#DIV/0!</v>
      </c>
    </row>
    <row r="13" spans="1:10" ht="15.75" x14ac:dyDescent="0.2">
      <c r="A13" s="131" t="s">
        <v>16</v>
      </c>
      <c r="B13" s="132"/>
      <c r="C13" s="96">
        <f t="shared" si="0"/>
        <v>0</v>
      </c>
      <c r="D13" s="97"/>
      <c r="E13" s="98"/>
      <c r="F13" s="98" t="e">
        <f t="shared" si="2"/>
        <v>#DIV/0!</v>
      </c>
      <c r="G13" s="98"/>
      <c r="H13" s="98">
        <f t="shared" si="3"/>
        <v>0</v>
      </c>
      <c r="I13" s="99" t="e">
        <f t="shared" si="1"/>
        <v>#DIV/0!</v>
      </c>
    </row>
    <row r="14" spans="1:10" ht="15.75" x14ac:dyDescent="0.2">
      <c r="A14" s="131" t="s">
        <v>17</v>
      </c>
      <c r="B14" s="132"/>
      <c r="C14" s="96">
        <f t="shared" si="0"/>
        <v>0</v>
      </c>
      <c r="D14" s="97"/>
      <c r="E14" s="98"/>
      <c r="F14" s="98" t="e">
        <f t="shared" si="2"/>
        <v>#DIV/0!</v>
      </c>
      <c r="G14" s="98"/>
      <c r="H14" s="98">
        <f t="shared" si="3"/>
        <v>0</v>
      </c>
      <c r="I14" s="99" t="e">
        <f t="shared" si="1"/>
        <v>#DIV/0!</v>
      </c>
    </row>
    <row r="15" spans="1:10" ht="15.75" x14ac:dyDescent="0.2">
      <c r="A15" s="133" t="s">
        <v>19</v>
      </c>
      <c r="B15" s="132"/>
      <c r="C15" s="96">
        <f t="shared" si="0"/>
        <v>0</v>
      </c>
      <c r="D15" s="97"/>
      <c r="E15" s="98"/>
      <c r="F15" s="98" t="e">
        <f t="shared" si="2"/>
        <v>#DIV/0!</v>
      </c>
      <c r="G15" s="98"/>
      <c r="H15" s="98">
        <f t="shared" si="3"/>
        <v>0</v>
      </c>
      <c r="I15" s="99" t="e">
        <f t="shared" si="1"/>
        <v>#DIV/0!</v>
      </c>
    </row>
    <row r="16" spans="1:10" ht="15.75" x14ac:dyDescent="0.2">
      <c r="A16" s="134" t="s">
        <v>7</v>
      </c>
      <c r="B16" s="135"/>
      <c r="C16" s="96">
        <f t="shared" si="0"/>
        <v>0</v>
      </c>
      <c r="D16" s="100"/>
      <c r="E16" s="104"/>
      <c r="F16" s="104" t="e">
        <f t="shared" si="2"/>
        <v>#DIV/0!</v>
      </c>
      <c r="G16" s="104"/>
      <c r="H16" s="98">
        <f t="shared" si="3"/>
        <v>0</v>
      </c>
      <c r="I16" s="99" t="e">
        <f t="shared" si="1"/>
        <v>#DIV/0!</v>
      </c>
    </row>
    <row r="17" spans="1:9" ht="15.75" x14ac:dyDescent="0.2">
      <c r="A17" s="134" t="s">
        <v>3</v>
      </c>
      <c r="B17" s="135"/>
      <c r="C17" s="105">
        <f t="shared" si="0"/>
        <v>0</v>
      </c>
      <c r="D17" s="100"/>
      <c r="E17" s="104"/>
      <c r="F17" s="104" t="e">
        <f t="shared" si="2"/>
        <v>#DIV/0!</v>
      </c>
      <c r="G17" s="104"/>
      <c r="H17" s="104">
        <f t="shared" si="3"/>
        <v>0</v>
      </c>
      <c r="I17" s="106" t="e">
        <f t="shared" si="1"/>
        <v>#DIV/0!</v>
      </c>
    </row>
    <row r="18" spans="1:9" ht="15.75" x14ac:dyDescent="0.2">
      <c r="A18" s="134" t="s">
        <v>43</v>
      </c>
      <c r="B18" s="135"/>
      <c r="C18" s="105">
        <f t="shared" si="0"/>
        <v>0</v>
      </c>
      <c r="D18" s="100"/>
      <c r="E18" s="104"/>
      <c r="F18" s="104" t="e">
        <f t="shared" si="2"/>
        <v>#DIV/0!</v>
      </c>
      <c r="G18" s="104"/>
      <c r="H18" s="104">
        <f t="shared" si="3"/>
        <v>0</v>
      </c>
      <c r="I18" s="106" t="e">
        <f t="shared" si="1"/>
        <v>#DIV/0!</v>
      </c>
    </row>
    <row r="19" spans="1:9" ht="16.5" thickBot="1" x14ac:dyDescent="0.25">
      <c r="A19" s="136" t="s">
        <v>5</v>
      </c>
      <c r="B19" s="137"/>
      <c r="C19" s="109">
        <f t="shared" si="0"/>
        <v>0</v>
      </c>
      <c r="D19" s="110"/>
      <c r="E19" s="111"/>
      <c r="F19" s="111" t="e">
        <f t="shared" si="2"/>
        <v>#DIV/0!</v>
      </c>
      <c r="G19" s="111"/>
      <c r="H19" s="111">
        <f t="shared" si="3"/>
        <v>0</v>
      </c>
      <c r="I19" s="112" t="e">
        <f t="shared" si="1"/>
        <v>#DIV/0!</v>
      </c>
    </row>
    <row r="20" spans="1:9" ht="16.5" thickBot="1" x14ac:dyDescent="0.25">
      <c r="A20" s="138" t="s">
        <v>31</v>
      </c>
      <c r="B20" s="139">
        <f>SUM(B6:B19)</f>
        <v>0</v>
      </c>
      <c r="C20" s="140">
        <f t="shared" si="0"/>
        <v>0</v>
      </c>
      <c r="D20" s="141">
        <f>SUM(D6:D19)</f>
        <v>0</v>
      </c>
      <c r="E20" s="142">
        <f>SUM(E6:E19)</f>
        <v>0</v>
      </c>
      <c r="F20" s="142"/>
      <c r="G20" s="142">
        <f>SUM(G6:G19)</f>
        <v>0</v>
      </c>
      <c r="H20" s="142">
        <f>SUM(H6:H19)</f>
        <v>0</v>
      </c>
      <c r="I20" s="143" t="e">
        <f>SUM(I6:I19)</f>
        <v>#DIV/0!</v>
      </c>
    </row>
    <row r="21" spans="1:9" ht="13.5" thickBot="1" x14ac:dyDescent="0.25">
      <c r="A21" s="117"/>
      <c r="B21" s="118">
        <f>B20/(394*31)</f>
        <v>0</v>
      </c>
      <c r="C21" s="119"/>
      <c r="D21" s="120"/>
      <c r="E21" s="120"/>
      <c r="F21" s="120"/>
      <c r="G21" s="120"/>
      <c r="H21" s="120"/>
      <c r="I21" s="121"/>
    </row>
    <row r="22" spans="1:9" x14ac:dyDescent="0.2">
      <c r="A22" s="144"/>
      <c r="B22" s="145"/>
      <c r="C22" s="145"/>
      <c r="D22" s="146"/>
      <c r="E22" s="146"/>
      <c r="F22" s="146"/>
      <c r="G22" s="146"/>
      <c r="H22" s="146"/>
      <c r="I22" s="147"/>
    </row>
    <row r="23" spans="1:9" ht="15.75" x14ac:dyDescent="0.2">
      <c r="A23" s="148" t="s">
        <v>32</v>
      </c>
      <c r="B23" s="149"/>
      <c r="C23" s="146"/>
      <c r="D23" s="150"/>
      <c r="E23" s="150"/>
      <c r="F23" s="150"/>
      <c r="G23" s="150"/>
      <c r="H23" s="150"/>
      <c r="I23" s="144"/>
    </row>
    <row r="24" spans="1:9" x14ac:dyDescent="0.2">
      <c r="B24" s="27"/>
      <c r="D24" s="50"/>
    </row>
    <row r="25" spans="1:9" x14ac:dyDescent="0.2">
      <c r="B25" s="51"/>
      <c r="D25" s="52"/>
      <c r="E25" s="76"/>
    </row>
    <row r="26" spans="1:9" x14ac:dyDescent="0.2">
      <c r="B26" s="27"/>
      <c r="D26" s="50"/>
    </row>
    <row r="27" spans="1:9" x14ac:dyDescent="0.2">
      <c r="A27" t="s">
        <v>22</v>
      </c>
      <c r="B27" s="23">
        <v>619</v>
      </c>
      <c r="C27" s="35">
        <f>IF(ISERROR(D27/B27),0,(D27/B27))</f>
        <v>393.36828756058156</v>
      </c>
      <c r="D27" s="33">
        <v>243494.97</v>
      </c>
      <c r="E27" s="33">
        <v>78675.09</v>
      </c>
      <c r="F27" s="33"/>
      <c r="G27" s="33">
        <v>39173.64</v>
      </c>
      <c r="H27" s="33">
        <f>SUM(D27:G27)</f>
        <v>361343.7</v>
      </c>
    </row>
    <row r="28" spans="1:9" x14ac:dyDescent="0.2">
      <c r="A28" t="s">
        <v>24</v>
      </c>
      <c r="B28" s="23">
        <v>6</v>
      </c>
      <c r="C28" s="35">
        <f>IF(ISERROR(D28/B28),0,(D28/B28))</f>
        <v>564.55000000000007</v>
      </c>
      <c r="D28" s="33">
        <v>3387.3</v>
      </c>
      <c r="E28" s="33">
        <v>526.86</v>
      </c>
      <c r="F28" s="33"/>
      <c r="G28" s="33">
        <v>445.57</v>
      </c>
      <c r="H28" s="33">
        <f>SUM(D28:G28)</f>
        <v>4359.7300000000005</v>
      </c>
    </row>
    <row r="29" spans="1:9" x14ac:dyDescent="0.2">
      <c r="A29" t="s">
        <v>23</v>
      </c>
      <c r="B29" s="23">
        <v>371</v>
      </c>
      <c r="C29" s="35">
        <f>IF(ISERROR(D29/B29),0,(D29/B29))</f>
        <v>905.70450134770886</v>
      </c>
      <c r="D29" s="33">
        <v>336016.37</v>
      </c>
      <c r="E29" s="33">
        <v>99975.26</v>
      </c>
      <c r="F29" s="33"/>
      <c r="G29" s="33">
        <v>49274.26</v>
      </c>
      <c r="H29" s="33">
        <f>SUM(D29:G29)</f>
        <v>485265.89</v>
      </c>
    </row>
    <row r="30" spans="1:9" x14ac:dyDescent="0.2">
      <c r="A30" t="s">
        <v>20</v>
      </c>
      <c r="B30" s="23">
        <v>179</v>
      </c>
      <c r="C30" s="35">
        <f>IF(ISERROR(D30/B30),0,(D30/B30))</f>
        <v>922.64508379888264</v>
      </c>
      <c r="D30" s="33">
        <v>165153.47</v>
      </c>
      <c r="E30" s="33">
        <v>24412.97</v>
      </c>
      <c r="F30" s="33"/>
      <c r="G30" s="33">
        <v>19783.34</v>
      </c>
      <c r="H30" s="33">
        <f>SUM(D30:G30)</f>
        <v>209349.78</v>
      </c>
    </row>
    <row r="31" spans="1:9" s="42" customFormat="1" x14ac:dyDescent="0.2">
      <c r="B31" s="43">
        <f>SUM(B27:B30)</f>
        <v>1175</v>
      </c>
      <c r="C31" s="44">
        <f>IF(ISERROR(D31/B31),0,(D31/B31))</f>
        <v>636.64009361702131</v>
      </c>
      <c r="D31" s="45">
        <f>SUM(D27:D30)</f>
        <v>748052.11</v>
      </c>
      <c r="E31" s="45">
        <f>SUM(E27:E30)</f>
        <v>203590.18</v>
      </c>
      <c r="F31" s="45"/>
      <c r="G31" s="45">
        <f>SUM(G27:G30)</f>
        <v>108676.81</v>
      </c>
      <c r="H31" s="45">
        <f>SUM(D31:G31)</f>
        <v>1060319.1000000001</v>
      </c>
    </row>
    <row r="33" spans="1:8" x14ac:dyDescent="0.2">
      <c r="A33" t="s">
        <v>25</v>
      </c>
      <c r="B33" s="23">
        <v>11</v>
      </c>
      <c r="C33" s="36">
        <f t="shared" ref="C33:C39" si="4">IF(ISERROR(D33/B33),0,(D33/B33))</f>
        <v>233.83363636363637</v>
      </c>
      <c r="D33" s="53">
        <v>2572.17</v>
      </c>
      <c r="E33" s="33">
        <v>551.30999999999995</v>
      </c>
      <c r="F33" s="33"/>
      <c r="G33" s="33">
        <v>644.29999999999995</v>
      </c>
      <c r="H33" s="33">
        <f t="shared" ref="H33:H38" si="5">SUM(D33:G33)</f>
        <v>3767.7799999999997</v>
      </c>
    </row>
    <row r="34" spans="1:8" x14ac:dyDescent="0.2">
      <c r="A34" t="s">
        <v>26</v>
      </c>
      <c r="B34" s="23">
        <v>22</v>
      </c>
      <c r="C34" s="36">
        <f t="shared" si="4"/>
        <v>592.02954545454543</v>
      </c>
      <c r="D34" s="33">
        <v>13024.65</v>
      </c>
      <c r="E34" s="33">
        <v>592.03</v>
      </c>
      <c r="F34" s="33"/>
      <c r="G34" s="33">
        <v>2139.9699999999998</v>
      </c>
      <c r="H34" s="33">
        <f t="shared" si="5"/>
        <v>15756.65</v>
      </c>
    </row>
    <row r="35" spans="1:8" x14ac:dyDescent="0.2">
      <c r="A35" t="s">
        <v>27</v>
      </c>
      <c r="B35" s="23">
        <v>5</v>
      </c>
      <c r="C35" s="36">
        <f t="shared" si="4"/>
        <v>124.72799999999999</v>
      </c>
      <c r="D35" s="33">
        <v>623.64</v>
      </c>
      <c r="E35" s="33">
        <v>402.28</v>
      </c>
      <c r="F35" s="33"/>
      <c r="G35" s="33">
        <v>124.04</v>
      </c>
      <c r="H35" s="33">
        <f t="shared" si="5"/>
        <v>1149.96</v>
      </c>
    </row>
    <row r="36" spans="1:8" x14ac:dyDescent="0.2">
      <c r="A36" t="s">
        <v>21</v>
      </c>
      <c r="B36" s="23">
        <v>23</v>
      </c>
      <c r="C36" s="36">
        <f t="shared" si="4"/>
        <v>335.66869565217394</v>
      </c>
      <c r="D36" s="33">
        <v>7720.38</v>
      </c>
      <c r="E36" s="33">
        <v>1301.21</v>
      </c>
      <c r="F36" s="33"/>
      <c r="G36" s="33">
        <v>1284.96</v>
      </c>
      <c r="H36" s="33">
        <f t="shared" si="5"/>
        <v>10306.549999999999</v>
      </c>
    </row>
    <row r="37" spans="1:8" x14ac:dyDescent="0.2">
      <c r="A37" t="s">
        <v>28</v>
      </c>
      <c r="B37" s="23">
        <v>52</v>
      </c>
      <c r="C37" s="36">
        <f t="shared" si="4"/>
        <v>520.08365384615377</v>
      </c>
      <c r="D37" s="33">
        <v>27044.35</v>
      </c>
      <c r="E37" s="33">
        <v>4099.07</v>
      </c>
      <c r="F37" s="33"/>
      <c r="G37" s="33">
        <v>4491.63</v>
      </c>
      <c r="H37" s="33">
        <f t="shared" si="5"/>
        <v>35635.049999999996</v>
      </c>
    </row>
    <row r="38" spans="1:8" x14ac:dyDescent="0.2">
      <c r="A38" t="s">
        <v>29</v>
      </c>
      <c r="B38" s="23">
        <v>9</v>
      </c>
      <c r="C38" s="36">
        <f t="shared" si="4"/>
        <v>474.68555555555554</v>
      </c>
      <c r="D38" s="33">
        <v>4272.17</v>
      </c>
      <c r="E38" s="33">
        <v>611.13</v>
      </c>
      <c r="F38" s="33"/>
      <c r="G38" s="33">
        <v>1229.3699999999999</v>
      </c>
      <c r="H38" s="33">
        <f t="shared" si="5"/>
        <v>6112.67</v>
      </c>
    </row>
    <row r="39" spans="1:8" s="37" customFormat="1" x14ac:dyDescent="0.2">
      <c r="B39" s="38">
        <f>SUM(B33:B38)</f>
        <v>122</v>
      </c>
      <c r="C39" s="39">
        <f t="shared" si="4"/>
        <v>452.92918032786883</v>
      </c>
      <c r="D39" s="40">
        <f>SUM(D33:D38)</f>
        <v>55257.36</v>
      </c>
      <c r="E39" s="40">
        <f>SUM(E33:E38)</f>
        <v>7557.03</v>
      </c>
      <c r="F39" s="40"/>
      <c r="G39" s="40">
        <f>SUM(G33:G38)</f>
        <v>9914.27</v>
      </c>
      <c r="H39" s="41">
        <f>SUM(H33:H38)</f>
        <v>72728.659999999989</v>
      </c>
    </row>
    <row r="41" spans="1:8" x14ac:dyDescent="0.2">
      <c r="A41" t="s">
        <v>33</v>
      </c>
      <c r="B41" s="23">
        <v>67</v>
      </c>
      <c r="C41" s="36">
        <f>IF(ISERROR(D41/B41),0,(D41/B41))</f>
        <v>315.83895522388059</v>
      </c>
      <c r="D41" s="53">
        <v>21161.21</v>
      </c>
      <c r="E41" s="33">
        <v>12425.04</v>
      </c>
      <c r="F41" s="31"/>
      <c r="G41" s="33">
        <v>4003.75</v>
      </c>
      <c r="H41" s="33">
        <f>SUM(D41:G41)</f>
        <v>37590</v>
      </c>
    </row>
    <row r="42" spans="1:8" x14ac:dyDescent="0.2">
      <c r="A42" t="s">
        <v>34</v>
      </c>
      <c r="B42" s="23">
        <v>2905</v>
      </c>
      <c r="C42" s="36">
        <f>IF(ISERROR(D42/B42),0,(D42/B42))</f>
        <v>324.81165232358001</v>
      </c>
      <c r="D42" s="33">
        <v>943577.85</v>
      </c>
      <c r="E42" s="33">
        <v>385606.73</v>
      </c>
      <c r="G42" s="33">
        <v>172453.08</v>
      </c>
      <c r="H42" s="33">
        <f>SUM(D42:G42)</f>
        <v>1501637.6600000001</v>
      </c>
    </row>
    <row r="43" spans="1:8" x14ac:dyDescent="0.2">
      <c r="A43" t="s">
        <v>44</v>
      </c>
      <c r="B43" s="23">
        <v>486</v>
      </c>
      <c r="C43" s="36">
        <f>IF(ISERROR(D43/B43),0,(D43/B43))</f>
        <v>304.52329218106996</v>
      </c>
      <c r="D43" s="33">
        <v>147998.32</v>
      </c>
      <c r="E43" s="33">
        <v>56731.72</v>
      </c>
      <c r="F43" s="31"/>
      <c r="G43" s="33">
        <v>3024.61</v>
      </c>
      <c r="H43" s="33">
        <f>SUM(D43:G43)</f>
        <v>207754.65</v>
      </c>
    </row>
    <row r="44" spans="1:8" x14ac:dyDescent="0.2">
      <c r="C44" s="36"/>
      <c r="D44" s="33"/>
      <c r="E44" s="33"/>
      <c r="F44" s="74"/>
      <c r="G44" s="33"/>
      <c r="H44" s="33"/>
    </row>
    <row r="45" spans="1:8" x14ac:dyDescent="0.2">
      <c r="B45" s="72">
        <f>SUM(B41:B43)</f>
        <v>3458</v>
      </c>
      <c r="C45" s="73">
        <f>IF(ISERROR(D45/B45),0,(D45/B45))</f>
        <v>321.78640254482355</v>
      </c>
      <c r="D45" s="45">
        <f>SUM(D41:D43)</f>
        <v>1112737.3799999999</v>
      </c>
      <c r="E45" s="45">
        <f>SUM(E41:E43)</f>
        <v>454763.49</v>
      </c>
      <c r="G45" s="45">
        <f>SUM(G41:G43)</f>
        <v>179481.43999999997</v>
      </c>
      <c r="H45" s="73">
        <f>SUM(D45:G45)</f>
        <v>1746982.3099999998</v>
      </c>
    </row>
    <row r="47" spans="1:8" x14ac:dyDescent="0.2">
      <c r="A47" t="s">
        <v>30</v>
      </c>
      <c r="B47" s="46">
        <v>11898</v>
      </c>
      <c r="C47" s="47">
        <f>IF(ISERROR(D47/B47),0,(D47/B47))</f>
        <v>381.06675575727013</v>
      </c>
      <c r="D47" s="50">
        <v>4533932.26</v>
      </c>
      <c r="E47" s="50">
        <v>2102737.42</v>
      </c>
      <c r="F47" s="31"/>
      <c r="G47" s="50">
        <v>1031556</v>
      </c>
      <c r="H47" s="50">
        <f>+G47+E47+D47</f>
        <v>7668225.6799999997</v>
      </c>
    </row>
    <row r="48" spans="1:8" x14ac:dyDescent="0.2">
      <c r="H48" s="50"/>
    </row>
    <row r="49" spans="8:8" x14ac:dyDescent="0.2">
      <c r="H49" s="48"/>
    </row>
  </sheetData>
  <mergeCells count="1">
    <mergeCell ref="A4:I4"/>
  </mergeCells>
  <phoneticPr fontId="0" type="noConversion"/>
  <pageMargins left="0.51" right="0.68" top="1" bottom="1" header="0.5" footer="0.5"/>
  <pageSetup scale="90" orientation="landscape" horizontalDpi="1200" verticalDpi="12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J49"/>
  <sheetViews>
    <sheetView workbookViewId="0">
      <selection activeCell="C13" sqref="C13"/>
    </sheetView>
  </sheetViews>
  <sheetFormatPr defaultRowHeight="12.75" x14ac:dyDescent="0.2"/>
  <cols>
    <col min="1" max="1" width="26.42578125" bestFit="1" customWidth="1"/>
    <col min="2" max="2" width="8" style="23" customWidth="1"/>
    <col min="3" max="3" width="9.140625" style="23"/>
    <col min="4" max="5" width="13.140625" style="23" customWidth="1"/>
    <col min="6" max="6" width="14.140625" style="23" bestFit="1" customWidth="1"/>
    <col min="7" max="8" width="13.140625" style="23" customWidth="1"/>
    <col min="9" max="9" width="13.140625" customWidth="1"/>
    <col min="10" max="10" width="10.140625" bestFit="1" customWidth="1"/>
  </cols>
  <sheetData>
    <row r="4" spans="1:10" ht="16.5" thickBot="1" x14ac:dyDescent="0.25">
      <c r="A4" s="126">
        <v>39904</v>
      </c>
      <c r="B4" s="127"/>
      <c r="C4" s="127"/>
      <c r="D4" s="127"/>
      <c r="E4" s="127"/>
      <c r="F4" s="127"/>
      <c r="G4" s="127"/>
      <c r="H4" s="127"/>
      <c r="I4" s="127"/>
    </row>
    <row r="5" spans="1:10" ht="16.5" thickBot="1" x14ac:dyDescent="0.25">
      <c r="A5" s="83" t="s">
        <v>0</v>
      </c>
      <c r="B5" s="84" t="s">
        <v>1</v>
      </c>
      <c r="C5" s="85" t="s">
        <v>53</v>
      </c>
      <c r="D5" s="86" t="s">
        <v>2</v>
      </c>
      <c r="E5" s="87" t="s">
        <v>8</v>
      </c>
      <c r="F5" s="87" t="s">
        <v>41</v>
      </c>
      <c r="G5" s="87" t="s">
        <v>9</v>
      </c>
      <c r="H5" s="87" t="s">
        <v>10</v>
      </c>
      <c r="I5" s="87" t="s">
        <v>35</v>
      </c>
    </row>
    <row r="6" spans="1:10" ht="15.75" x14ac:dyDescent="0.2">
      <c r="A6" s="128" t="s">
        <v>11</v>
      </c>
      <c r="B6" s="129"/>
      <c r="C6" s="90">
        <f t="shared" ref="C6:C20" si="0">IF(ISERROR(D6/B6),0,(D6/B6))</f>
        <v>0</v>
      </c>
      <c r="D6" s="91"/>
      <c r="E6" s="130"/>
      <c r="F6" s="92" t="e">
        <f t="shared" ref="F6:F19" si="1">E6/B6</f>
        <v>#DIV/0!</v>
      </c>
      <c r="G6" s="130"/>
      <c r="H6" s="130">
        <f>+G6+E6+D6</f>
        <v>0</v>
      </c>
      <c r="I6" s="93" t="e">
        <f t="shared" ref="I6:I19" si="2">B6/$B$20</f>
        <v>#DIV/0!</v>
      </c>
    </row>
    <row r="7" spans="1:10" ht="15.75" x14ac:dyDescent="0.2">
      <c r="A7" s="131" t="s">
        <v>12</v>
      </c>
      <c r="B7" s="132"/>
      <c r="C7" s="96">
        <f t="shared" si="0"/>
        <v>0</v>
      </c>
      <c r="D7" s="97"/>
      <c r="E7" s="98"/>
      <c r="F7" s="98" t="e">
        <f t="shared" si="1"/>
        <v>#DIV/0!</v>
      </c>
      <c r="G7" s="98"/>
      <c r="H7" s="98">
        <f t="shared" ref="H7:H19" si="3">+G7+E7+D7</f>
        <v>0</v>
      </c>
      <c r="I7" s="99" t="e">
        <f t="shared" si="2"/>
        <v>#DIV/0!</v>
      </c>
    </row>
    <row r="8" spans="1:10" ht="15.75" x14ac:dyDescent="0.2">
      <c r="A8" s="131" t="s">
        <v>18</v>
      </c>
      <c r="B8" s="132"/>
      <c r="C8" s="96">
        <f t="shared" si="0"/>
        <v>0</v>
      </c>
      <c r="D8" s="97"/>
      <c r="E8" s="98"/>
      <c r="F8" s="98" t="e">
        <f t="shared" si="1"/>
        <v>#DIV/0!</v>
      </c>
      <c r="G8" s="98"/>
      <c r="H8" s="98">
        <f t="shared" si="3"/>
        <v>0</v>
      </c>
      <c r="I8" s="99" t="e">
        <f t="shared" si="2"/>
        <v>#DIV/0!</v>
      </c>
    </row>
    <row r="9" spans="1:10" ht="15.75" x14ac:dyDescent="0.2">
      <c r="A9" s="131" t="s">
        <v>13</v>
      </c>
      <c r="B9" s="132"/>
      <c r="C9" s="96">
        <f t="shared" si="0"/>
        <v>0</v>
      </c>
      <c r="D9" s="97"/>
      <c r="E9" s="98"/>
      <c r="F9" s="98" t="e">
        <f t="shared" si="1"/>
        <v>#DIV/0!</v>
      </c>
      <c r="G9" s="98"/>
      <c r="H9" s="98">
        <f t="shared" si="3"/>
        <v>0</v>
      </c>
      <c r="I9" s="99" t="e">
        <f t="shared" si="2"/>
        <v>#DIV/0!</v>
      </c>
    </row>
    <row r="10" spans="1:10" ht="15.75" x14ac:dyDescent="0.2">
      <c r="A10" s="131" t="s">
        <v>4</v>
      </c>
      <c r="B10" s="132"/>
      <c r="C10" s="96">
        <f t="shared" si="0"/>
        <v>0</v>
      </c>
      <c r="D10" s="97"/>
      <c r="E10" s="98"/>
      <c r="F10" s="98" t="e">
        <f t="shared" si="1"/>
        <v>#DIV/0!</v>
      </c>
      <c r="G10" s="98"/>
      <c r="H10" s="98">
        <f t="shared" si="3"/>
        <v>0</v>
      </c>
      <c r="I10" s="99" t="e">
        <f t="shared" si="2"/>
        <v>#DIV/0!</v>
      </c>
      <c r="J10" s="5"/>
    </row>
    <row r="11" spans="1:10" ht="15.75" x14ac:dyDescent="0.2">
      <c r="A11" s="131" t="s">
        <v>14</v>
      </c>
      <c r="B11" s="132"/>
      <c r="C11" s="96">
        <f t="shared" si="0"/>
        <v>0</v>
      </c>
      <c r="D11" s="97"/>
      <c r="E11" s="98"/>
      <c r="F11" s="98" t="e">
        <f t="shared" si="1"/>
        <v>#DIV/0!</v>
      </c>
      <c r="G11" s="98"/>
      <c r="H11" s="98">
        <f t="shared" si="3"/>
        <v>0</v>
      </c>
      <c r="I11" s="99" t="e">
        <f t="shared" si="2"/>
        <v>#DIV/0!</v>
      </c>
    </row>
    <row r="12" spans="1:10" ht="15.75" x14ac:dyDescent="0.2">
      <c r="A12" s="131" t="s">
        <v>15</v>
      </c>
      <c r="B12" s="132"/>
      <c r="C12" s="96">
        <f t="shared" si="0"/>
        <v>0</v>
      </c>
      <c r="D12" s="97"/>
      <c r="E12" s="98"/>
      <c r="F12" s="98" t="e">
        <f t="shared" si="1"/>
        <v>#DIV/0!</v>
      </c>
      <c r="G12" s="98"/>
      <c r="H12" s="98">
        <f t="shared" si="3"/>
        <v>0</v>
      </c>
      <c r="I12" s="99" t="e">
        <f t="shared" si="2"/>
        <v>#DIV/0!</v>
      </c>
    </row>
    <row r="13" spans="1:10" ht="15.75" x14ac:dyDescent="0.2">
      <c r="A13" s="131" t="s">
        <v>16</v>
      </c>
      <c r="B13" s="132"/>
      <c r="C13" s="96">
        <f t="shared" si="0"/>
        <v>0</v>
      </c>
      <c r="D13" s="97"/>
      <c r="E13" s="98"/>
      <c r="F13" s="98" t="e">
        <f t="shared" si="1"/>
        <v>#DIV/0!</v>
      </c>
      <c r="G13" s="98"/>
      <c r="H13" s="98">
        <f t="shared" si="3"/>
        <v>0</v>
      </c>
      <c r="I13" s="99" t="e">
        <f t="shared" si="2"/>
        <v>#DIV/0!</v>
      </c>
    </row>
    <row r="14" spans="1:10" ht="15.75" x14ac:dyDescent="0.2">
      <c r="A14" s="131" t="s">
        <v>17</v>
      </c>
      <c r="B14" s="132"/>
      <c r="C14" s="96">
        <f t="shared" si="0"/>
        <v>0</v>
      </c>
      <c r="D14" s="97"/>
      <c r="E14" s="98"/>
      <c r="F14" s="98" t="e">
        <f t="shared" si="1"/>
        <v>#DIV/0!</v>
      </c>
      <c r="G14" s="98"/>
      <c r="H14" s="98">
        <f t="shared" si="3"/>
        <v>0</v>
      </c>
      <c r="I14" s="99" t="e">
        <f t="shared" si="2"/>
        <v>#DIV/0!</v>
      </c>
    </row>
    <row r="15" spans="1:10" ht="15.75" x14ac:dyDescent="0.2">
      <c r="A15" s="133" t="s">
        <v>19</v>
      </c>
      <c r="B15" s="132"/>
      <c r="C15" s="96">
        <f t="shared" si="0"/>
        <v>0</v>
      </c>
      <c r="D15" s="97"/>
      <c r="E15" s="98"/>
      <c r="F15" s="98" t="e">
        <f t="shared" si="1"/>
        <v>#DIV/0!</v>
      </c>
      <c r="G15" s="98"/>
      <c r="H15" s="98">
        <f t="shared" si="3"/>
        <v>0</v>
      </c>
      <c r="I15" s="99" t="e">
        <f t="shared" si="2"/>
        <v>#DIV/0!</v>
      </c>
    </row>
    <row r="16" spans="1:10" ht="15.75" x14ac:dyDescent="0.2">
      <c r="A16" s="134" t="s">
        <v>7</v>
      </c>
      <c r="B16" s="135"/>
      <c r="C16" s="96">
        <f t="shared" si="0"/>
        <v>0</v>
      </c>
      <c r="D16" s="100"/>
      <c r="E16" s="104"/>
      <c r="F16" s="104" t="e">
        <f t="shared" si="1"/>
        <v>#DIV/0!</v>
      </c>
      <c r="G16" s="104"/>
      <c r="H16" s="98">
        <f t="shared" si="3"/>
        <v>0</v>
      </c>
      <c r="I16" s="99" t="e">
        <f t="shared" si="2"/>
        <v>#DIV/0!</v>
      </c>
    </row>
    <row r="17" spans="1:9" ht="15.75" x14ac:dyDescent="0.2">
      <c r="A17" s="134" t="s">
        <v>3</v>
      </c>
      <c r="B17" s="135"/>
      <c r="C17" s="105">
        <f t="shared" si="0"/>
        <v>0</v>
      </c>
      <c r="D17" s="100"/>
      <c r="E17" s="104"/>
      <c r="F17" s="104" t="e">
        <f t="shared" si="1"/>
        <v>#DIV/0!</v>
      </c>
      <c r="G17" s="104"/>
      <c r="H17" s="104">
        <f t="shared" si="3"/>
        <v>0</v>
      </c>
      <c r="I17" s="106" t="e">
        <f t="shared" si="2"/>
        <v>#DIV/0!</v>
      </c>
    </row>
    <row r="18" spans="1:9" ht="15.75" x14ac:dyDescent="0.2">
      <c r="A18" s="134" t="s">
        <v>43</v>
      </c>
      <c r="B18" s="135"/>
      <c r="C18" s="105">
        <f t="shared" si="0"/>
        <v>0</v>
      </c>
      <c r="D18" s="100"/>
      <c r="E18" s="104"/>
      <c r="F18" s="104" t="e">
        <f t="shared" si="1"/>
        <v>#DIV/0!</v>
      </c>
      <c r="G18" s="104"/>
      <c r="H18" s="104">
        <f t="shared" si="3"/>
        <v>0</v>
      </c>
      <c r="I18" s="106" t="e">
        <f t="shared" si="2"/>
        <v>#DIV/0!</v>
      </c>
    </row>
    <row r="19" spans="1:9" ht="16.5" thickBot="1" x14ac:dyDescent="0.25">
      <c r="A19" s="136" t="s">
        <v>5</v>
      </c>
      <c r="B19" s="137"/>
      <c r="C19" s="109">
        <f t="shared" si="0"/>
        <v>0</v>
      </c>
      <c r="D19" s="110"/>
      <c r="E19" s="111"/>
      <c r="F19" s="111" t="e">
        <f t="shared" si="1"/>
        <v>#DIV/0!</v>
      </c>
      <c r="G19" s="111"/>
      <c r="H19" s="111">
        <f t="shared" si="3"/>
        <v>0</v>
      </c>
      <c r="I19" s="112" t="e">
        <f t="shared" si="2"/>
        <v>#DIV/0!</v>
      </c>
    </row>
    <row r="20" spans="1:9" ht="16.5" thickBot="1" x14ac:dyDescent="0.25">
      <c r="A20" s="138" t="s">
        <v>31</v>
      </c>
      <c r="B20" s="139">
        <f>SUM(B6:B19)</f>
        <v>0</v>
      </c>
      <c r="C20" s="140">
        <f t="shared" si="0"/>
        <v>0</v>
      </c>
      <c r="D20" s="141">
        <f>SUM(D6:D19)</f>
        <v>0</v>
      </c>
      <c r="E20" s="142">
        <f>SUM(E6:E19)</f>
        <v>0</v>
      </c>
      <c r="F20" s="142"/>
      <c r="G20" s="142">
        <f>SUM(G6:G19)</f>
        <v>0</v>
      </c>
      <c r="H20" s="142">
        <f>SUM(H6:H19)</f>
        <v>0</v>
      </c>
      <c r="I20" s="143" t="e">
        <f>SUM(I6:I19)</f>
        <v>#DIV/0!</v>
      </c>
    </row>
    <row r="21" spans="1:9" ht="13.5" thickBot="1" x14ac:dyDescent="0.25">
      <c r="A21" s="117"/>
      <c r="B21" s="118">
        <f>B20/(394*30)</f>
        <v>0</v>
      </c>
      <c r="C21" s="119"/>
      <c r="D21" s="120"/>
      <c r="E21" s="120"/>
      <c r="F21" s="120"/>
      <c r="G21" s="120"/>
      <c r="H21" s="120"/>
      <c r="I21" s="121"/>
    </row>
    <row r="22" spans="1:9" x14ac:dyDescent="0.2">
      <c r="A22" s="144"/>
      <c r="B22" s="145"/>
      <c r="C22" s="145"/>
      <c r="D22" s="146"/>
      <c r="E22" s="146"/>
      <c r="F22" s="146"/>
      <c r="G22" s="146"/>
      <c r="H22" s="146"/>
      <c r="I22" s="147"/>
    </row>
    <row r="23" spans="1:9" ht="15.75" x14ac:dyDescent="0.2">
      <c r="A23" s="148" t="s">
        <v>32</v>
      </c>
      <c r="B23" s="149"/>
      <c r="C23" s="146"/>
      <c r="D23" s="150"/>
      <c r="E23" s="150"/>
      <c r="F23" s="150"/>
      <c r="G23" s="150"/>
      <c r="H23" s="150"/>
      <c r="I23" s="144"/>
    </row>
    <row r="24" spans="1:9" x14ac:dyDescent="0.2">
      <c r="B24" s="27"/>
      <c r="D24" s="50"/>
      <c r="E24" s="48"/>
    </row>
    <row r="25" spans="1:9" x14ac:dyDescent="0.2">
      <c r="B25" s="51"/>
      <c r="D25" s="52"/>
      <c r="E25" s="76"/>
    </row>
    <row r="26" spans="1:9" x14ac:dyDescent="0.2">
      <c r="B26" s="27"/>
      <c r="D26" s="50"/>
    </row>
    <row r="27" spans="1:9" x14ac:dyDescent="0.2">
      <c r="A27" t="s">
        <v>22</v>
      </c>
      <c r="B27" s="23">
        <v>153</v>
      </c>
      <c r="C27" s="35">
        <f>IF(ISERROR(D27/B27),0,(D27/B27))</f>
        <v>390.3398039215686</v>
      </c>
      <c r="D27" s="33">
        <v>59721.99</v>
      </c>
      <c r="E27" s="33">
        <v>17441.77</v>
      </c>
      <c r="F27" s="33"/>
      <c r="G27" s="33">
        <v>9243.15</v>
      </c>
      <c r="H27" s="33">
        <f>SUM(D27:G27)</f>
        <v>86406.909999999989</v>
      </c>
    </row>
    <row r="28" spans="1:9" x14ac:dyDescent="0.2">
      <c r="A28" t="s">
        <v>24</v>
      </c>
      <c r="B28" s="23">
        <v>3</v>
      </c>
      <c r="C28" s="35">
        <f>IF(ISERROR(D28/B28),0,(D28/B28))</f>
        <v>1188.4333333333334</v>
      </c>
      <c r="D28" s="33">
        <v>3565.3</v>
      </c>
      <c r="E28" s="33">
        <v>1807.8</v>
      </c>
      <c r="F28" s="33"/>
      <c r="G28" s="33">
        <v>594.47</v>
      </c>
      <c r="H28" s="33">
        <f>SUM(D28:G28)</f>
        <v>5967.5700000000006</v>
      </c>
    </row>
    <row r="29" spans="1:9" x14ac:dyDescent="0.2">
      <c r="A29" t="s">
        <v>23</v>
      </c>
      <c r="B29" s="23">
        <v>305</v>
      </c>
      <c r="C29" s="35">
        <f>IF(ISERROR(D29/B29),0,(D29/B29))</f>
        <v>685.60426229508198</v>
      </c>
      <c r="D29" s="33">
        <v>209109.3</v>
      </c>
      <c r="E29" s="33">
        <v>55550.26</v>
      </c>
      <c r="F29" s="33"/>
      <c r="G29" s="33">
        <v>33277.51</v>
      </c>
      <c r="H29" s="33">
        <f>SUM(D29:G29)</f>
        <v>297937.07</v>
      </c>
    </row>
    <row r="30" spans="1:9" x14ac:dyDescent="0.2">
      <c r="A30" t="s">
        <v>20</v>
      </c>
      <c r="B30" s="23">
        <v>14</v>
      </c>
      <c r="C30" s="35">
        <f>IF(ISERROR(D30/B30),0,(D30/B30))</f>
        <v>423.14785714285711</v>
      </c>
      <c r="D30" s="33">
        <v>5924.07</v>
      </c>
      <c r="E30" s="33">
        <v>1848.88</v>
      </c>
      <c r="F30" s="33"/>
      <c r="G30" s="33">
        <v>922.25</v>
      </c>
      <c r="H30" s="33">
        <f>SUM(D30:G30)</f>
        <v>8695.2000000000007</v>
      </c>
    </row>
    <row r="31" spans="1:9" s="42" customFormat="1" x14ac:dyDescent="0.2">
      <c r="B31" s="43">
        <f>SUM(B27:B30)</f>
        <v>475</v>
      </c>
      <c r="C31" s="44">
        <f>IF(ISERROR(D31/B31),0,(D31/B31))</f>
        <v>585.93823157894735</v>
      </c>
      <c r="D31" s="45">
        <f>SUM(D27:D30)</f>
        <v>278320.65999999997</v>
      </c>
      <c r="E31" s="45">
        <f>SUM(E27:E30)</f>
        <v>76648.710000000006</v>
      </c>
      <c r="F31" s="45"/>
      <c r="G31" s="45">
        <f>SUM(G27:G30)</f>
        <v>44037.380000000005</v>
      </c>
      <c r="H31" s="45">
        <f>SUM(D31:G31)</f>
        <v>399006.75</v>
      </c>
    </row>
    <row r="33" spans="1:8" x14ac:dyDescent="0.2">
      <c r="A33" t="s">
        <v>25</v>
      </c>
      <c r="B33" s="23">
        <v>19</v>
      </c>
      <c r="C33" s="36">
        <f t="shared" ref="C33:C39" si="4">IF(ISERROR(D33/B33),0,(D33/B33))</f>
        <v>360.35052631578947</v>
      </c>
      <c r="D33" s="53">
        <v>6846.66</v>
      </c>
      <c r="E33" s="33">
        <v>1808.73</v>
      </c>
      <c r="F33" s="33"/>
      <c r="G33" s="33">
        <v>1037.05</v>
      </c>
      <c r="H33" s="33">
        <f t="shared" ref="H33:H38" si="5">SUM(D33:G33)</f>
        <v>9692.4399999999987</v>
      </c>
    </row>
    <row r="34" spans="1:8" x14ac:dyDescent="0.2">
      <c r="A34" t="s">
        <v>26</v>
      </c>
      <c r="B34" s="23">
        <v>20</v>
      </c>
      <c r="C34" s="36">
        <f t="shared" si="4"/>
        <v>635.01900000000001</v>
      </c>
      <c r="D34" s="33">
        <v>12700.38</v>
      </c>
      <c r="E34" s="33">
        <v>1047.78</v>
      </c>
      <c r="F34" s="33"/>
      <c r="G34" s="33">
        <v>2181.5700000000002</v>
      </c>
      <c r="H34" s="33">
        <f t="shared" si="5"/>
        <v>15929.73</v>
      </c>
    </row>
    <row r="35" spans="1:8" x14ac:dyDescent="0.2">
      <c r="A35" t="s">
        <v>27</v>
      </c>
      <c r="B35" s="23">
        <v>59</v>
      </c>
      <c r="C35" s="36">
        <f t="shared" si="4"/>
        <v>379.90728813559321</v>
      </c>
      <c r="D35" s="33">
        <v>22414.53</v>
      </c>
      <c r="E35" s="33">
        <v>8061.42</v>
      </c>
      <c r="F35" s="33"/>
      <c r="G35" s="33">
        <v>3229.19</v>
      </c>
      <c r="H35" s="33">
        <f t="shared" si="5"/>
        <v>33705.14</v>
      </c>
    </row>
    <row r="36" spans="1:8" x14ac:dyDescent="0.2">
      <c r="A36" t="s">
        <v>21</v>
      </c>
      <c r="B36" s="23">
        <v>27</v>
      </c>
      <c r="C36" s="36">
        <f t="shared" si="4"/>
        <v>891.78148148148148</v>
      </c>
      <c r="D36" s="33">
        <v>24078.1</v>
      </c>
      <c r="E36" s="33">
        <v>8986.66</v>
      </c>
      <c r="F36" s="33"/>
      <c r="G36" s="33">
        <v>4630.9399999999996</v>
      </c>
      <c r="H36" s="33">
        <f t="shared" si="5"/>
        <v>37695.699999999997</v>
      </c>
    </row>
    <row r="37" spans="1:8" x14ac:dyDescent="0.2">
      <c r="A37" t="s">
        <v>28</v>
      </c>
      <c r="B37" s="23">
        <v>13</v>
      </c>
      <c r="C37" s="36">
        <f t="shared" si="4"/>
        <v>1031.4623076923076</v>
      </c>
      <c r="D37" s="33">
        <v>13409.01</v>
      </c>
      <c r="E37" s="33">
        <v>828.78</v>
      </c>
      <c r="F37" s="33"/>
      <c r="G37" s="33">
        <v>1163.27</v>
      </c>
      <c r="H37" s="33">
        <f t="shared" si="5"/>
        <v>15401.060000000001</v>
      </c>
    </row>
    <row r="38" spans="1:8" x14ac:dyDescent="0.2">
      <c r="A38" t="s">
        <v>29</v>
      </c>
      <c r="B38" s="23">
        <v>3</v>
      </c>
      <c r="C38" s="36">
        <f t="shared" si="4"/>
        <v>1973.05</v>
      </c>
      <c r="D38" s="33">
        <v>5919.15</v>
      </c>
      <c r="E38" s="33">
        <v>663.44</v>
      </c>
      <c r="F38" s="33"/>
      <c r="G38" s="33">
        <v>432</v>
      </c>
      <c r="H38" s="33">
        <f t="shared" si="5"/>
        <v>7014.59</v>
      </c>
    </row>
    <row r="39" spans="1:8" s="37" customFormat="1" x14ac:dyDescent="0.2">
      <c r="B39" s="38">
        <f>SUM(B33:B38)</f>
        <v>141</v>
      </c>
      <c r="C39" s="39">
        <f t="shared" si="4"/>
        <v>605.44560283687929</v>
      </c>
      <c r="D39" s="40">
        <f>SUM(D33:D38)</f>
        <v>85367.829999999987</v>
      </c>
      <c r="E39" s="40">
        <f>SUM(E33:E38)</f>
        <v>21396.809999999998</v>
      </c>
      <c r="F39" s="40"/>
      <c r="G39" s="40">
        <f>SUM(G33:G38)</f>
        <v>12674.02</v>
      </c>
      <c r="H39" s="41">
        <f>SUM(H33:H38)</f>
        <v>119438.65999999999</v>
      </c>
    </row>
    <row r="41" spans="1:8" x14ac:dyDescent="0.2">
      <c r="A41" t="s">
        <v>33</v>
      </c>
      <c r="B41" s="23">
        <v>27</v>
      </c>
      <c r="C41" s="36">
        <f>IF(ISERROR(D41/B41),0,(D41/B41))</f>
        <v>203.47703703703704</v>
      </c>
      <c r="D41" s="53">
        <v>5493.88</v>
      </c>
      <c r="E41" s="33">
        <v>4795.18</v>
      </c>
      <c r="F41" s="50"/>
      <c r="G41" s="33">
        <v>2156.33</v>
      </c>
      <c r="H41" s="33">
        <f>SUM(D41:G41)</f>
        <v>12445.390000000001</v>
      </c>
    </row>
    <row r="42" spans="1:8" x14ac:dyDescent="0.2">
      <c r="A42" t="s">
        <v>34</v>
      </c>
      <c r="B42" s="23">
        <v>3291</v>
      </c>
      <c r="C42" s="36">
        <f>IF(ISERROR(D42/B42),0,(D42/B42))</f>
        <v>331.21021573989668</v>
      </c>
      <c r="D42" s="33">
        <v>1090012.82</v>
      </c>
      <c r="E42" s="33">
        <v>523461.55</v>
      </c>
      <c r="G42" s="33">
        <v>204583.44</v>
      </c>
      <c r="H42" s="33">
        <f>SUM(D42:G42)</f>
        <v>1818057.81</v>
      </c>
    </row>
    <row r="43" spans="1:8" x14ac:dyDescent="0.2">
      <c r="A43" t="s">
        <v>44</v>
      </c>
      <c r="B43" s="23">
        <v>767</v>
      </c>
      <c r="C43" s="36">
        <f>IF(ISERROR(D43/B43),0,(D43/B43))</f>
        <v>246.39125162972621</v>
      </c>
      <c r="D43" s="33">
        <v>188982.09</v>
      </c>
      <c r="E43" s="33">
        <v>94571.44</v>
      </c>
      <c r="F43" s="50"/>
      <c r="G43" s="33">
        <v>43102.67</v>
      </c>
      <c r="H43" s="33">
        <f>SUM(D43:G43)</f>
        <v>326656.2</v>
      </c>
    </row>
    <row r="44" spans="1:8" x14ac:dyDescent="0.2">
      <c r="C44" s="36"/>
      <c r="D44" s="33"/>
      <c r="E44" s="33"/>
      <c r="F44" s="77"/>
      <c r="G44" s="33"/>
      <c r="H44" s="33"/>
    </row>
    <row r="45" spans="1:8" x14ac:dyDescent="0.2">
      <c r="B45" s="72">
        <f>SUM(B41:B43)</f>
        <v>4085</v>
      </c>
      <c r="C45" s="73">
        <f>IF(ISERROR(D45/B45),0,(D45/B45))</f>
        <v>314.44034026927784</v>
      </c>
      <c r="D45" s="45">
        <f>SUM(D41:D43)</f>
        <v>1284488.79</v>
      </c>
      <c r="E45" s="45">
        <f>SUM(E41:E43)</f>
        <v>622828.16999999993</v>
      </c>
      <c r="G45" s="45">
        <f>SUM(G41:G43)</f>
        <v>249842.44</v>
      </c>
      <c r="H45" s="73">
        <f>SUM(D45:G45)</f>
        <v>2157159.4</v>
      </c>
    </row>
    <row r="47" spans="1:8" x14ac:dyDescent="0.2">
      <c r="A47" t="s">
        <v>30</v>
      </c>
      <c r="B47" s="46">
        <v>11585</v>
      </c>
      <c r="C47" s="47">
        <f>IF(ISERROR(D47/B47),0,(D47/B47))</f>
        <v>339.63000536901166</v>
      </c>
      <c r="D47" s="50">
        <v>3934613.6121999999</v>
      </c>
      <c r="E47" s="50">
        <v>2222094.9700000002</v>
      </c>
      <c r="F47" s="50"/>
      <c r="G47" s="50">
        <v>912198</v>
      </c>
      <c r="H47" s="50">
        <f>+G47+E47+D47</f>
        <v>7068906.5822000001</v>
      </c>
    </row>
    <row r="48" spans="1:8" x14ac:dyDescent="0.2">
      <c r="H48" s="50"/>
    </row>
    <row r="49" spans="8:8" x14ac:dyDescent="0.2">
      <c r="H49" s="48"/>
    </row>
  </sheetData>
  <mergeCells count="1">
    <mergeCell ref="A4:I4"/>
  </mergeCells>
  <phoneticPr fontId="0" type="noConversion"/>
  <pageMargins left="0.51" right="0.68" top="1" bottom="1" header="0.5" footer="0.5"/>
  <pageSetup scale="90" orientation="landscape" horizontalDpi="1200" verticalDpi="12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J49"/>
  <sheetViews>
    <sheetView topLeftCell="A15" workbookViewId="0">
      <selection activeCell="D23" sqref="D23"/>
    </sheetView>
  </sheetViews>
  <sheetFormatPr defaultRowHeight="12.75" x14ac:dyDescent="0.2"/>
  <cols>
    <col min="1" max="1" width="26.42578125" bestFit="1" customWidth="1"/>
    <col min="2" max="2" width="8" style="23" customWidth="1"/>
    <col min="3" max="3" width="9.140625" style="23"/>
    <col min="4" max="5" width="13.140625" style="23" customWidth="1"/>
    <col min="6" max="6" width="14.140625" style="23" bestFit="1" customWidth="1"/>
    <col min="7" max="8" width="13.140625" style="23" customWidth="1"/>
    <col min="9" max="9" width="13.140625" customWidth="1"/>
    <col min="10" max="10" width="10.140625" bestFit="1" customWidth="1"/>
  </cols>
  <sheetData>
    <row r="4" spans="1:10" ht="16.5" thickBot="1" x14ac:dyDescent="0.25">
      <c r="A4" s="124">
        <v>39934</v>
      </c>
      <c r="B4" s="125"/>
      <c r="C4" s="125"/>
      <c r="D4" s="125"/>
      <c r="E4" s="125"/>
      <c r="F4" s="125"/>
      <c r="G4" s="125"/>
      <c r="H4" s="125"/>
      <c r="I4" s="125"/>
    </row>
    <row r="5" spans="1:10" ht="16.5" thickBot="1" x14ac:dyDescent="0.25">
      <c r="A5" s="3" t="s">
        <v>0</v>
      </c>
      <c r="B5" s="24" t="s">
        <v>1</v>
      </c>
      <c r="C5" s="7" t="s">
        <v>6</v>
      </c>
      <c r="D5" s="8" t="s">
        <v>2</v>
      </c>
      <c r="E5" s="22" t="s">
        <v>8</v>
      </c>
      <c r="F5" s="22" t="s">
        <v>41</v>
      </c>
      <c r="G5" s="22" t="s">
        <v>9</v>
      </c>
      <c r="H5" s="22" t="s">
        <v>10</v>
      </c>
      <c r="I5" s="22" t="s">
        <v>35</v>
      </c>
    </row>
    <row r="6" spans="1:10" ht="15.75" x14ac:dyDescent="0.2">
      <c r="A6" s="54" t="s">
        <v>11</v>
      </c>
      <c r="B6" s="59"/>
      <c r="C6" s="13">
        <f t="shared" ref="C6:C20" si="0">IF(ISERROR(D6/B6),0,(D6/B6))</f>
        <v>0</v>
      </c>
      <c r="D6" s="14"/>
      <c r="E6" s="60"/>
      <c r="F6" s="21">
        <f>IF(ISERROR(E6/B6),0,(E6/B6))</f>
        <v>0</v>
      </c>
      <c r="G6" s="60"/>
      <c r="H6" s="60">
        <f>+G6+E6+D6</f>
        <v>0</v>
      </c>
      <c r="I6" s="69" t="e">
        <f t="shared" ref="I6:I19" si="1">B6/$B$20</f>
        <v>#DIV/0!</v>
      </c>
    </row>
    <row r="7" spans="1:10" ht="15.75" x14ac:dyDescent="0.2">
      <c r="A7" s="55" t="s">
        <v>12</v>
      </c>
      <c r="B7" s="61"/>
      <c r="C7" s="15">
        <f t="shared" si="0"/>
        <v>0</v>
      </c>
      <c r="D7" s="16"/>
      <c r="E7" s="19"/>
      <c r="F7" s="19">
        <f t="shared" ref="F7:F19" si="2">IF(ISERROR(E7/B7),0,(E7/B7))</f>
        <v>0</v>
      </c>
      <c r="G7" s="19"/>
      <c r="H7" s="19">
        <f t="shared" ref="H7:H19" si="3">+G7+E7+D7</f>
        <v>0</v>
      </c>
      <c r="I7" s="70" t="e">
        <f t="shared" si="1"/>
        <v>#DIV/0!</v>
      </c>
    </row>
    <row r="8" spans="1:10" ht="15.75" x14ac:dyDescent="0.2">
      <c r="A8" s="55" t="s">
        <v>18</v>
      </c>
      <c r="B8" s="61"/>
      <c r="C8" s="15">
        <f t="shared" si="0"/>
        <v>0</v>
      </c>
      <c r="D8" s="16"/>
      <c r="E8" s="19"/>
      <c r="F8" s="19">
        <f t="shared" si="2"/>
        <v>0</v>
      </c>
      <c r="G8" s="19"/>
      <c r="H8" s="19">
        <f t="shared" si="3"/>
        <v>0</v>
      </c>
      <c r="I8" s="70" t="e">
        <f t="shared" si="1"/>
        <v>#DIV/0!</v>
      </c>
    </row>
    <row r="9" spans="1:10" ht="15.75" x14ac:dyDescent="0.2">
      <c r="A9" s="55" t="s">
        <v>13</v>
      </c>
      <c r="B9" s="61"/>
      <c r="C9" s="15">
        <f t="shared" si="0"/>
        <v>0</v>
      </c>
      <c r="D9" s="16"/>
      <c r="E9" s="19"/>
      <c r="F9" s="19">
        <f t="shared" si="2"/>
        <v>0</v>
      </c>
      <c r="G9" s="19"/>
      <c r="H9" s="19">
        <f t="shared" si="3"/>
        <v>0</v>
      </c>
      <c r="I9" s="70" t="e">
        <f t="shared" si="1"/>
        <v>#DIV/0!</v>
      </c>
    </row>
    <row r="10" spans="1:10" ht="15.75" x14ac:dyDescent="0.2">
      <c r="A10" s="55" t="s">
        <v>4</v>
      </c>
      <c r="B10" s="61"/>
      <c r="C10" s="15">
        <f t="shared" si="0"/>
        <v>0</v>
      </c>
      <c r="D10" s="16"/>
      <c r="E10" s="19"/>
      <c r="F10" s="19">
        <f t="shared" si="2"/>
        <v>0</v>
      </c>
      <c r="G10" s="19"/>
      <c r="H10" s="19">
        <f t="shared" si="3"/>
        <v>0</v>
      </c>
      <c r="I10" s="70" t="e">
        <f t="shared" si="1"/>
        <v>#DIV/0!</v>
      </c>
      <c r="J10" s="5"/>
    </row>
    <row r="11" spans="1:10" ht="15.75" x14ac:dyDescent="0.2">
      <c r="A11" s="55" t="s">
        <v>14</v>
      </c>
      <c r="B11" s="61"/>
      <c r="C11" s="15">
        <f t="shared" si="0"/>
        <v>0</v>
      </c>
      <c r="D11" s="16"/>
      <c r="E11" s="19"/>
      <c r="F11" s="19">
        <f t="shared" si="2"/>
        <v>0</v>
      </c>
      <c r="G11" s="19"/>
      <c r="H11" s="19">
        <f t="shared" si="3"/>
        <v>0</v>
      </c>
      <c r="I11" s="70" t="e">
        <f t="shared" si="1"/>
        <v>#DIV/0!</v>
      </c>
    </row>
    <row r="12" spans="1:10" ht="15.75" x14ac:dyDescent="0.2">
      <c r="A12" s="55" t="s">
        <v>15</v>
      </c>
      <c r="B12" s="61"/>
      <c r="C12" s="15">
        <f t="shared" si="0"/>
        <v>0</v>
      </c>
      <c r="D12" s="16"/>
      <c r="E12" s="19"/>
      <c r="F12" s="19">
        <f t="shared" si="2"/>
        <v>0</v>
      </c>
      <c r="G12" s="19"/>
      <c r="H12" s="19">
        <f t="shared" si="3"/>
        <v>0</v>
      </c>
      <c r="I12" s="70" t="e">
        <f t="shared" si="1"/>
        <v>#DIV/0!</v>
      </c>
    </row>
    <row r="13" spans="1:10" ht="15.75" x14ac:dyDescent="0.2">
      <c r="A13" s="55" t="s">
        <v>16</v>
      </c>
      <c r="B13" s="61"/>
      <c r="C13" s="15">
        <f t="shared" si="0"/>
        <v>0</v>
      </c>
      <c r="D13" s="16"/>
      <c r="E13" s="19"/>
      <c r="F13" s="19">
        <f t="shared" si="2"/>
        <v>0</v>
      </c>
      <c r="G13" s="19"/>
      <c r="H13" s="19">
        <f t="shared" si="3"/>
        <v>0</v>
      </c>
      <c r="I13" s="70" t="e">
        <f t="shared" si="1"/>
        <v>#DIV/0!</v>
      </c>
    </row>
    <row r="14" spans="1:10" ht="15.75" x14ac:dyDescent="0.2">
      <c r="A14" s="55" t="s">
        <v>17</v>
      </c>
      <c r="B14" s="61"/>
      <c r="C14" s="15">
        <f t="shared" si="0"/>
        <v>0</v>
      </c>
      <c r="D14" s="16"/>
      <c r="E14" s="19"/>
      <c r="F14" s="19">
        <f t="shared" si="2"/>
        <v>0</v>
      </c>
      <c r="G14" s="19"/>
      <c r="H14" s="19">
        <f t="shared" si="3"/>
        <v>0</v>
      </c>
      <c r="I14" s="70" t="e">
        <f t="shared" si="1"/>
        <v>#DIV/0!</v>
      </c>
    </row>
    <row r="15" spans="1:10" ht="15.75" x14ac:dyDescent="0.2">
      <c r="A15" s="56" t="s">
        <v>19</v>
      </c>
      <c r="B15" s="61"/>
      <c r="C15" s="15">
        <f t="shared" si="0"/>
        <v>0</v>
      </c>
      <c r="D15" s="16"/>
      <c r="E15" s="19"/>
      <c r="F15" s="19">
        <f t="shared" si="2"/>
        <v>0</v>
      </c>
      <c r="G15" s="19"/>
      <c r="H15" s="19">
        <f t="shared" si="3"/>
        <v>0</v>
      </c>
      <c r="I15" s="70" t="e">
        <f t="shared" si="1"/>
        <v>#DIV/0!</v>
      </c>
    </row>
    <row r="16" spans="1:10" ht="15.75" x14ac:dyDescent="0.2">
      <c r="A16" s="57" t="s">
        <v>7</v>
      </c>
      <c r="B16" s="62"/>
      <c r="C16" s="15">
        <f t="shared" si="0"/>
        <v>0</v>
      </c>
      <c r="D16" s="29"/>
      <c r="E16" s="30"/>
      <c r="F16" s="30">
        <f t="shared" si="2"/>
        <v>0</v>
      </c>
      <c r="G16" s="30"/>
      <c r="H16" s="19">
        <f t="shared" si="3"/>
        <v>0</v>
      </c>
      <c r="I16" s="70" t="e">
        <f t="shared" si="1"/>
        <v>#DIV/0!</v>
      </c>
    </row>
    <row r="17" spans="1:9" ht="15.75" x14ac:dyDescent="0.2">
      <c r="A17" s="57" t="s">
        <v>3</v>
      </c>
      <c r="B17" s="62"/>
      <c r="C17" s="28">
        <f t="shared" si="0"/>
        <v>0</v>
      </c>
      <c r="D17" s="29"/>
      <c r="E17" s="30"/>
      <c r="F17" s="30">
        <f t="shared" si="2"/>
        <v>0</v>
      </c>
      <c r="G17" s="30"/>
      <c r="H17" s="30">
        <f t="shared" si="3"/>
        <v>0</v>
      </c>
      <c r="I17" s="75" t="e">
        <f t="shared" si="1"/>
        <v>#DIV/0!</v>
      </c>
    </row>
    <row r="18" spans="1:9" ht="15.75" x14ac:dyDescent="0.2">
      <c r="A18" s="57" t="s">
        <v>43</v>
      </c>
      <c r="B18" s="62"/>
      <c r="C18" s="28">
        <f t="shared" si="0"/>
        <v>0</v>
      </c>
      <c r="D18" s="29"/>
      <c r="E18" s="30"/>
      <c r="F18" s="30">
        <f t="shared" si="2"/>
        <v>0</v>
      </c>
      <c r="G18" s="30"/>
      <c r="H18" s="30">
        <f t="shared" si="3"/>
        <v>0</v>
      </c>
      <c r="I18" s="75" t="e">
        <f t="shared" si="1"/>
        <v>#DIV/0!</v>
      </c>
    </row>
    <row r="19" spans="1:9" ht="16.5" thickBot="1" x14ac:dyDescent="0.25">
      <c r="A19" s="58" t="s">
        <v>5</v>
      </c>
      <c r="B19" s="63"/>
      <c r="C19" s="17">
        <f t="shared" si="0"/>
        <v>0</v>
      </c>
      <c r="D19" s="18"/>
      <c r="E19" s="20"/>
      <c r="F19" s="20">
        <f t="shared" si="2"/>
        <v>0</v>
      </c>
      <c r="G19" s="20"/>
      <c r="H19" s="20">
        <f t="shared" si="3"/>
        <v>0</v>
      </c>
      <c r="I19" s="71" t="e">
        <f t="shared" si="1"/>
        <v>#DIV/0!</v>
      </c>
    </row>
    <row r="20" spans="1:9" ht="16.5" thickBot="1" x14ac:dyDescent="0.25">
      <c r="A20" s="11" t="s">
        <v>31</v>
      </c>
      <c r="B20" s="64">
        <f>SUM(B6:B19)</f>
        <v>0</v>
      </c>
      <c r="C20" s="66">
        <f t="shared" si="0"/>
        <v>0</v>
      </c>
      <c r="D20" s="65">
        <f>SUM(D6:D19)</f>
        <v>0</v>
      </c>
      <c r="E20" s="12">
        <f>SUM(E6:E19)</f>
        <v>0</v>
      </c>
      <c r="F20" s="12"/>
      <c r="G20" s="12">
        <f>SUM(G6:G19)</f>
        <v>0</v>
      </c>
      <c r="H20" s="12">
        <f>SUM(H6:H19)</f>
        <v>0</v>
      </c>
      <c r="I20" s="68" t="e">
        <f>SUM(I6:I19)</f>
        <v>#DIV/0!</v>
      </c>
    </row>
    <row r="21" spans="1:9" ht="13.5" thickBot="1" x14ac:dyDescent="0.25">
      <c r="A21" s="1"/>
      <c r="B21" s="9">
        <f>B20/(394*31)</f>
        <v>0</v>
      </c>
      <c r="C21" s="2"/>
      <c r="D21" s="25"/>
      <c r="E21" s="25"/>
      <c r="F21" s="25"/>
      <c r="G21" s="25"/>
      <c r="H21" s="25"/>
      <c r="I21" s="10"/>
    </row>
    <row r="22" spans="1:9" x14ac:dyDescent="0.2">
      <c r="D22" s="26"/>
      <c r="E22" s="26"/>
      <c r="F22" s="26"/>
      <c r="G22" s="26"/>
      <c r="H22" s="26"/>
      <c r="I22" s="4"/>
    </row>
    <row r="23" spans="1:9" ht="15.75" x14ac:dyDescent="0.2">
      <c r="A23" s="49" t="s">
        <v>32</v>
      </c>
      <c r="B23" s="27"/>
      <c r="C23" s="26"/>
      <c r="D23" s="50"/>
      <c r="E23" s="50"/>
      <c r="F23" s="50"/>
      <c r="G23" s="50"/>
      <c r="H23" s="50"/>
    </row>
    <row r="24" spans="1:9" x14ac:dyDescent="0.2">
      <c r="B24" s="27"/>
      <c r="D24" s="50"/>
      <c r="E24" s="48"/>
    </row>
    <row r="25" spans="1:9" x14ac:dyDescent="0.2">
      <c r="B25" s="51"/>
      <c r="D25" s="52"/>
      <c r="E25" s="76"/>
    </row>
    <row r="26" spans="1:9" x14ac:dyDescent="0.2">
      <c r="B26" s="27"/>
      <c r="D26" s="50"/>
    </row>
    <row r="27" spans="1:9" x14ac:dyDescent="0.2">
      <c r="A27" t="s">
        <v>22</v>
      </c>
      <c r="B27" s="23">
        <v>140</v>
      </c>
      <c r="C27" s="35">
        <f>IF(ISERROR(D27/B27),0,(D27/B27))</f>
        <v>326.39671428571427</v>
      </c>
      <c r="D27" s="33">
        <v>45695.54</v>
      </c>
      <c r="E27" s="33">
        <v>17212.2</v>
      </c>
      <c r="F27" s="33"/>
      <c r="G27" s="33">
        <v>7309.27</v>
      </c>
      <c r="H27" s="33">
        <f>SUM(D27:G27)</f>
        <v>70217.010000000009</v>
      </c>
    </row>
    <row r="28" spans="1:9" x14ac:dyDescent="0.2">
      <c r="A28" t="s">
        <v>24</v>
      </c>
      <c r="B28" s="23">
        <v>86</v>
      </c>
      <c r="C28" s="35">
        <f>IF(ISERROR(D28/B28),0,(D28/B28))</f>
        <v>567.60813953488378</v>
      </c>
      <c r="D28" s="33">
        <v>48814.3</v>
      </c>
      <c r="E28" s="33">
        <v>16464.990000000002</v>
      </c>
      <c r="F28" s="33"/>
      <c r="G28" s="151">
        <v>8598.5</v>
      </c>
      <c r="H28" s="33">
        <f>SUM(D28:G28)</f>
        <v>73877.790000000008</v>
      </c>
    </row>
    <row r="29" spans="1:9" x14ac:dyDescent="0.2">
      <c r="A29" t="s">
        <v>23</v>
      </c>
      <c r="B29" s="23">
        <v>224</v>
      </c>
      <c r="C29" s="35">
        <f>IF(ISERROR(D29/B29),0,(D29/B29))</f>
        <v>435.80785714285719</v>
      </c>
      <c r="D29" s="33">
        <v>97620.96</v>
      </c>
      <c r="E29" s="33">
        <v>42821.69</v>
      </c>
      <c r="F29" s="33"/>
      <c r="G29" s="33">
        <v>17191.96</v>
      </c>
      <c r="H29" s="33">
        <f>SUM(D29:G29)</f>
        <v>157634.61000000002</v>
      </c>
    </row>
    <row r="30" spans="1:9" x14ac:dyDescent="0.2">
      <c r="A30" t="s">
        <v>20</v>
      </c>
      <c r="B30" s="23">
        <v>0</v>
      </c>
      <c r="C30" s="35">
        <f>IF(ISERROR(D30/B30),0,(D30/B30))</f>
        <v>0</v>
      </c>
      <c r="D30" s="33">
        <v>0</v>
      </c>
      <c r="E30" s="33">
        <v>0</v>
      </c>
      <c r="F30" s="33"/>
      <c r="G30" s="33">
        <v>0</v>
      </c>
      <c r="H30" s="33">
        <f>SUM(D30:G30)</f>
        <v>0</v>
      </c>
    </row>
    <row r="31" spans="1:9" s="42" customFormat="1" x14ac:dyDescent="0.2">
      <c r="B31" s="43">
        <f>SUM(B27:B30)</f>
        <v>450</v>
      </c>
      <c r="C31" s="44">
        <f>IF(ISERROR(D31/B31),0,(D31/B31))</f>
        <v>426.95733333333328</v>
      </c>
      <c r="D31" s="45">
        <f>SUM(D27:D30)</f>
        <v>192130.8</v>
      </c>
      <c r="E31" s="45">
        <f>SUM(E27:E30)</f>
        <v>76498.880000000005</v>
      </c>
      <c r="F31" s="45"/>
      <c r="G31" s="45">
        <f>SUM(G27:G30)</f>
        <v>33099.729999999996</v>
      </c>
      <c r="H31" s="45">
        <f>SUM(D31:G31)</f>
        <v>301729.40999999997</v>
      </c>
    </row>
    <row r="33" spans="1:8" x14ac:dyDescent="0.2">
      <c r="A33" t="s">
        <v>25</v>
      </c>
      <c r="B33" s="23">
        <v>35</v>
      </c>
      <c r="C33" s="36">
        <f t="shared" ref="C33:C39" si="4">IF(ISERROR(D33/B33),0,(D33/B33))</f>
        <v>452.47114285714287</v>
      </c>
      <c r="D33" s="53">
        <v>15836.49</v>
      </c>
      <c r="E33" s="33">
        <v>3674.81</v>
      </c>
      <c r="F33" s="33"/>
      <c r="G33" s="33">
        <v>3235.83</v>
      </c>
      <c r="H33" s="33">
        <f t="shared" ref="H33:H38" si="5">SUM(D33:G33)</f>
        <v>22747.129999999997</v>
      </c>
    </row>
    <row r="34" spans="1:8" x14ac:dyDescent="0.2">
      <c r="A34" t="s">
        <v>26</v>
      </c>
      <c r="B34" s="23">
        <v>101</v>
      </c>
      <c r="C34" s="36">
        <f t="shared" si="4"/>
        <v>463.05603960396041</v>
      </c>
      <c r="D34" s="33">
        <v>46768.66</v>
      </c>
      <c r="E34" s="33">
        <v>8303.31</v>
      </c>
      <c r="F34" s="33"/>
      <c r="G34" s="33">
        <v>8459.2800000000007</v>
      </c>
      <c r="H34" s="33">
        <f t="shared" si="5"/>
        <v>63531.25</v>
      </c>
    </row>
    <row r="35" spans="1:8" x14ac:dyDescent="0.2">
      <c r="A35" t="s">
        <v>27</v>
      </c>
      <c r="B35" s="23">
        <v>54</v>
      </c>
      <c r="C35" s="36">
        <f t="shared" si="4"/>
        <v>281.47407407407405</v>
      </c>
      <c r="D35" s="33">
        <v>15199.6</v>
      </c>
      <c r="E35" s="33">
        <v>2884.7</v>
      </c>
      <c r="F35" s="33"/>
      <c r="G35" s="33">
        <v>2957.19</v>
      </c>
      <c r="H35" s="33">
        <f t="shared" si="5"/>
        <v>21041.489999999998</v>
      </c>
    </row>
    <row r="36" spans="1:8" x14ac:dyDescent="0.2">
      <c r="A36" t="s">
        <v>21</v>
      </c>
      <c r="B36" s="23">
        <v>575</v>
      </c>
      <c r="C36" s="36">
        <f t="shared" si="4"/>
        <v>324.36043478260871</v>
      </c>
      <c r="D36" s="33">
        <v>186507.25</v>
      </c>
      <c r="E36" s="33">
        <v>15413.8</v>
      </c>
      <c r="F36" s="33"/>
      <c r="G36" s="33">
        <v>30396.46</v>
      </c>
      <c r="H36" s="33">
        <f t="shared" si="5"/>
        <v>232317.50999999998</v>
      </c>
    </row>
    <row r="37" spans="1:8" x14ac:dyDescent="0.2">
      <c r="A37" t="s">
        <v>28</v>
      </c>
      <c r="B37" s="23">
        <v>101</v>
      </c>
      <c r="C37" s="36">
        <f t="shared" si="4"/>
        <v>199.99455445544555</v>
      </c>
      <c r="D37" s="33">
        <v>20199.45</v>
      </c>
      <c r="E37" s="33">
        <v>3901.4</v>
      </c>
      <c r="F37" s="33"/>
      <c r="G37" s="33">
        <v>3943.01</v>
      </c>
      <c r="H37" s="33">
        <f t="shared" si="5"/>
        <v>28043.86</v>
      </c>
    </row>
    <row r="38" spans="1:8" x14ac:dyDescent="0.2">
      <c r="A38" t="s">
        <v>29</v>
      </c>
      <c r="B38" s="23">
        <v>8</v>
      </c>
      <c r="C38" s="36">
        <f t="shared" si="4"/>
        <v>574.45500000000004</v>
      </c>
      <c r="D38" s="33">
        <v>4595.6400000000003</v>
      </c>
      <c r="E38" s="33">
        <v>1428.22</v>
      </c>
      <c r="F38" s="33"/>
      <c r="G38" s="33">
        <v>833.32</v>
      </c>
      <c r="H38" s="33">
        <f t="shared" si="5"/>
        <v>6857.18</v>
      </c>
    </row>
    <row r="39" spans="1:8" s="37" customFormat="1" x14ac:dyDescent="0.2">
      <c r="B39" s="38">
        <f>SUM(B33:B38)</f>
        <v>874</v>
      </c>
      <c r="C39" s="39">
        <f t="shared" si="4"/>
        <v>330.78614416475978</v>
      </c>
      <c r="D39" s="40">
        <f>SUM(D33:D38)</f>
        <v>289107.09000000003</v>
      </c>
      <c r="E39" s="40">
        <f>SUM(E33:E38)</f>
        <v>35606.239999999998</v>
      </c>
      <c r="F39" s="40"/>
      <c r="G39" s="40">
        <f>SUM(G33:G38)</f>
        <v>49825.090000000004</v>
      </c>
      <c r="H39" s="41">
        <f>SUM(H33:H38)</f>
        <v>374538.42</v>
      </c>
    </row>
    <row r="41" spans="1:8" x14ac:dyDescent="0.2">
      <c r="A41" t="s">
        <v>33</v>
      </c>
      <c r="B41" s="23">
        <v>53</v>
      </c>
      <c r="C41" s="36">
        <f>IF(ISERROR(D41/B41),0,(D41/B41))</f>
        <v>185.90415094339622</v>
      </c>
      <c r="D41" s="53">
        <v>9852.92</v>
      </c>
      <c r="E41" s="33">
        <v>7225.87</v>
      </c>
      <c r="F41" s="50"/>
      <c r="G41" s="33">
        <v>2085.41</v>
      </c>
      <c r="H41" s="33">
        <f>SUM(D41:G41)</f>
        <v>19164.2</v>
      </c>
    </row>
    <row r="42" spans="1:8" x14ac:dyDescent="0.2">
      <c r="A42" t="s">
        <v>34</v>
      </c>
      <c r="B42" s="23">
        <v>2362</v>
      </c>
      <c r="C42" s="36">
        <f>IF(ISERROR(D42/B42),0,(D42/B42))</f>
        <v>335.62100762066041</v>
      </c>
      <c r="D42" s="33">
        <v>792736.82</v>
      </c>
      <c r="E42" s="33">
        <v>386488.13</v>
      </c>
      <c r="G42" s="33">
        <v>157354.69</v>
      </c>
      <c r="H42" s="33">
        <f>SUM(D42:G42)</f>
        <v>1336579.6399999999</v>
      </c>
    </row>
    <row r="43" spans="1:8" x14ac:dyDescent="0.2">
      <c r="A43" t="s">
        <v>44</v>
      </c>
      <c r="B43" s="23">
        <v>972</v>
      </c>
      <c r="C43" s="36">
        <f>IF(ISERROR(D43/B43),0,(D43/B43))</f>
        <v>302.21744855967074</v>
      </c>
      <c r="D43" s="33">
        <v>293755.36</v>
      </c>
      <c r="E43" s="33">
        <v>120915.98</v>
      </c>
      <c r="F43" s="50"/>
      <c r="G43" s="33">
        <v>52918.3</v>
      </c>
      <c r="H43" s="33">
        <f>SUM(D43:G43)</f>
        <v>467589.63999999996</v>
      </c>
    </row>
    <row r="44" spans="1:8" x14ac:dyDescent="0.2">
      <c r="C44" s="36"/>
      <c r="D44" s="33"/>
      <c r="E44" s="33"/>
      <c r="F44" s="77"/>
      <c r="G44" s="33"/>
      <c r="H44" s="33"/>
    </row>
    <row r="45" spans="1:8" x14ac:dyDescent="0.2">
      <c r="B45" s="72">
        <f>SUM(B41:B43)</f>
        <v>3387</v>
      </c>
      <c r="C45" s="73">
        <f>IF(ISERROR(D45/B45),0,(D45/B45))</f>
        <v>323.69208739297318</v>
      </c>
      <c r="D45" s="45">
        <f>SUM(D41:D43)</f>
        <v>1096345.1000000001</v>
      </c>
      <c r="E45" s="45">
        <f>SUM(E41:E43)</f>
        <v>514629.98</v>
      </c>
      <c r="G45" s="45">
        <f>SUM(G41:G43)</f>
        <v>212358.40000000002</v>
      </c>
      <c r="H45" s="73">
        <f>SUM(D45:G45)</f>
        <v>1823333.48</v>
      </c>
    </row>
    <row r="47" spans="1:8" x14ac:dyDescent="0.2">
      <c r="A47" t="s">
        <v>30</v>
      </c>
      <c r="B47" s="46">
        <v>11754</v>
      </c>
      <c r="C47" s="47">
        <f>IF(ISERROR(D47/B47),0,(D47/B47))</f>
        <v>314.03281590096992</v>
      </c>
      <c r="D47" s="50">
        <v>3691141.7181000002</v>
      </c>
      <c r="E47" s="50">
        <v>1825387.34</v>
      </c>
      <c r="F47" s="50"/>
      <c r="G47" s="50">
        <v>703185</v>
      </c>
      <c r="H47" s="50">
        <f>+G47+E47+D47</f>
        <v>6219714.0581</v>
      </c>
    </row>
    <row r="48" spans="1:8" x14ac:dyDescent="0.2">
      <c r="H48" s="50"/>
    </row>
    <row r="49" spans="8:8" x14ac:dyDescent="0.2">
      <c r="H49" s="48"/>
    </row>
  </sheetData>
  <mergeCells count="1">
    <mergeCell ref="A4:I4"/>
  </mergeCells>
  <phoneticPr fontId="0" type="noConversion"/>
  <pageMargins left="0.51" right="0.68" top="1" bottom="1" header="0.5" footer="0.5"/>
  <pageSetup scale="90" orientation="landscape" horizontalDpi="1200" verticalDpi="1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49"/>
  <sheetViews>
    <sheetView workbookViewId="0">
      <selection activeCell="D6" sqref="D6"/>
    </sheetView>
  </sheetViews>
  <sheetFormatPr defaultRowHeight="12.75" x14ac:dyDescent="0.2"/>
  <cols>
    <col min="1" max="1" width="26.42578125" bestFit="1" customWidth="1"/>
    <col min="2" max="2" width="8" style="23" customWidth="1"/>
    <col min="3" max="3" width="9.140625" style="23"/>
    <col min="4" max="5" width="13.140625" style="23" customWidth="1"/>
    <col min="6" max="6" width="14.140625" style="23" bestFit="1" customWidth="1"/>
    <col min="7" max="8" width="13.140625" style="23" customWidth="1"/>
    <col min="9" max="9" width="13.140625" customWidth="1"/>
    <col min="10" max="10" width="10.140625" bestFit="1" customWidth="1"/>
  </cols>
  <sheetData>
    <row r="3" spans="1:10" x14ac:dyDescent="0.2">
      <c r="A3" s="144"/>
      <c r="B3" s="145"/>
      <c r="C3" s="145"/>
      <c r="D3" s="145"/>
      <c r="E3" s="145"/>
      <c r="F3" s="145"/>
      <c r="G3" s="145"/>
      <c r="H3" s="145"/>
      <c r="I3" s="144"/>
    </row>
    <row r="4" spans="1:10" ht="16.5" thickBot="1" x14ac:dyDescent="0.25">
      <c r="A4" s="126">
        <v>39965</v>
      </c>
      <c r="B4" s="127"/>
      <c r="C4" s="127"/>
      <c r="D4" s="127"/>
      <c r="E4" s="127"/>
      <c r="F4" s="127"/>
      <c r="G4" s="127"/>
      <c r="H4" s="127"/>
      <c r="I4" s="127"/>
    </row>
    <row r="5" spans="1:10" ht="16.5" thickBot="1" x14ac:dyDescent="0.25">
      <c r="A5" s="83" t="s">
        <v>0</v>
      </c>
      <c r="B5" s="84" t="s">
        <v>1</v>
      </c>
      <c r="C5" s="85" t="s">
        <v>53</v>
      </c>
      <c r="D5" s="86" t="s">
        <v>2</v>
      </c>
      <c r="E5" s="87" t="s">
        <v>8</v>
      </c>
      <c r="F5" s="87" t="s">
        <v>41</v>
      </c>
      <c r="G5" s="87" t="s">
        <v>9</v>
      </c>
      <c r="H5" s="87" t="s">
        <v>10</v>
      </c>
      <c r="I5" s="87" t="s">
        <v>35</v>
      </c>
    </row>
    <row r="6" spans="1:10" ht="15.75" x14ac:dyDescent="0.2">
      <c r="A6" s="128" t="s">
        <v>11</v>
      </c>
      <c r="B6" s="129"/>
      <c r="C6" s="90">
        <f t="shared" ref="C6:C20" si="0">IF(ISERROR(D6/B6),0,(D6/B6))</f>
        <v>0</v>
      </c>
      <c r="D6" s="91"/>
      <c r="E6" s="130"/>
      <c r="F6" s="92">
        <f t="shared" ref="F6:F19" si="1">IF(ISERROR(E6/B6),0,(E6/B6))</f>
        <v>0</v>
      </c>
      <c r="G6" s="130"/>
      <c r="H6" s="130">
        <f>+G6+E6+D6</f>
        <v>0</v>
      </c>
      <c r="I6" s="93" t="e">
        <f t="shared" ref="I6:I19" si="2">B6/$B$20</f>
        <v>#DIV/0!</v>
      </c>
    </row>
    <row r="7" spans="1:10" ht="15.75" x14ac:dyDescent="0.2">
      <c r="A7" s="131" t="s">
        <v>12</v>
      </c>
      <c r="B7" s="132"/>
      <c r="C7" s="96">
        <f t="shared" si="0"/>
        <v>0</v>
      </c>
      <c r="D7" s="97"/>
      <c r="E7" s="98"/>
      <c r="F7" s="98">
        <f t="shared" si="1"/>
        <v>0</v>
      </c>
      <c r="G7" s="98"/>
      <c r="H7" s="98">
        <f t="shared" ref="H7:H19" si="3">+G7+E7+D7</f>
        <v>0</v>
      </c>
      <c r="I7" s="99" t="e">
        <f t="shared" si="2"/>
        <v>#DIV/0!</v>
      </c>
    </row>
    <row r="8" spans="1:10" ht="15.75" x14ac:dyDescent="0.2">
      <c r="A8" s="131" t="s">
        <v>18</v>
      </c>
      <c r="B8" s="132"/>
      <c r="C8" s="96">
        <f t="shared" si="0"/>
        <v>0</v>
      </c>
      <c r="D8" s="97"/>
      <c r="E8" s="98"/>
      <c r="F8" s="98">
        <f t="shared" si="1"/>
        <v>0</v>
      </c>
      <c r="G8" s="98"/>
      <c r="H8" s="98">
        <f t="shared" si="3"/>
        <v>0</v>
      </c>
      <c r="I8" s="99" t="e">
        <f t="shared" si="2"/>
        <v>#DIV/0!</v>
      </c>
    </row>
    <row r="9" spans="1:10" ht="15.75" x14ac:dyDescent="0.2">
      <c r="A9" s="131" t="s">
        <v>13</v>
      </c>
      <c r="B9" s="132"/>
      <c r="C9" s="96">
        <f t="shared" si="0"/>
        <v>0</v>
      </c>
      <c r="D9" s="97"/>
      <c r="E9" s="98"/>
      <c r="F9" s="98">
        <f t="shared" si="1"/>
        <v>0</v>
      </c>
      <c r="G9" s="98"/>
      <c r="H9" s="98">
        <f t="shared" si="3"/>
        <v>0</v>
      </c>
      <c r="I9" s="99" t="e">
        <f t="shared" si="2"/>
        <v>#DIV/0!</v>
      </c>
    </row>
    <row r="10" spans="1:10" ht="15.75" x14ac:dyDescent="0.2">
      <c r="A10" s="131" t="s">
        <v>4</v>
      </c>
      <c r="B10" s="132"/>
      <c r="C10" s="96">
        <f t="shared" si="0"/>
        <v>0</v>
      </c>
      <c r="D10" s="97"/>
      <c r="E10" s="98"/>
      <c r="F10" s="98">
        <f t="shared" si="1"/>
        <v>0</v>
      </c>
      <c r="G10" s="98"/>
      <c r="H10" s="98">
        <f t="shared" si="3"/>
        <v>0</v>
      </c>
      <c r="I10" s="99" t="e">
        <f t="shared" si="2"/>
        <v>#DIV/0!</v>
      </c>
      <c r="J10" s="5"/>
    </row>
    <row r="11" spans="1:10" ht="15.75" x14ac:dyDescent="0.2">
      <c r="A11" s="131" t="s">
        <v>14</v>
      </c>
      <c r="B11" s="132"/>
      <c r="C11" s="96">
        <f t="shared" si="0"/>
        <v>0</v>
      </c>
      <c r="D11" s="97"/>
      <c r="E11" s="98"/>
      <c r="F11" s="98">
        <f t="shared" si="1"/>
        <v>0</v>
      </c>
      <c r="G11" s="98"/>
      <c r="H11" s="98">
        <f t="shared" si="3"/>
        <v>0</v>
      </c>
      <c r="I11" s="99" t="e">
        <f t="shared" si="2"/>
        <v>#DIV/0!</v>
      </c>
    </row>
    <row r="12" spans="1:10" ht="15.75" x14ac:dyDescent="0.2">
      <c r="A12" s="131" t="s">
        <v>15</v>
      </c>
      <c r="B12" s="132"/>
      <c r="C12" s="96">
        <f t="shared" si="0"/>
        <v>0</v>
      </c>
      <c r="D12" s="97"/>
      <c r="E12" s="98"/>
      <c r="F12" s="98">
        <f t="shared" si="1"/>
        <v>0</v>
      </c>
      <c r="G12" s="98"/>
      <c r="H12" s="98">
        <f t="shared" si="3"/>
        <v>0</v>
      </c>
      <c r="I12" s="99" t="e">
        <f t="shared" si="2"/>
        <v>#DIV/0!</v>
      </c>
    </row>
    <row r="13" spans="1:10" ht="15.75" x14ac:dyDescent="0.2">
      <c r="A13" s="131" t="s">
        <v>16</v>
      </c>
      <c r="B13" s="132"/>
      <c r="C13" s="96">
        <f t="shared" si="0"/>
        <v>0</v>
      </c>
      <c r="D13" s="97"/>
      <c r="E13" s="98"/>
      <c r="F13" s="98">
        <f t="shared" si="1"/>
        <v>0</v>
      </c>
      <c r="G13" s="98"/>
      <c r="H13" s="98">
        <f t="shared" si="3"/>
        <v>0</v>
      </c>
      <c r="I13" s="99" t="e">
        <f t="shared" si="2"/>
        <v>#DIV/0!</v>
      </c>
    </row>
    <row r="14" spans="1:10" ht="15.75" x14ac:dyDescent="0.2">
      <c r="A14" s="131" t="s">
        <v>17</v>
      </c>
      <c r="B14" s="132"/>
      <c r="C14" s="96">
        <f t="shared" si="0"/>
        <v>0</v>
      </c>
      <c r="D14" s="97"/>
      <c r="E14" s="98"/>
      <c r="F14" s="98">
        <f t="shared" si="1"/>
        <v>0</v>
      </c>
      <c r="G14" s="98"/>
      <c r="H14" s="98">
        <f t="shared" si="3"/>
        <v>0</v>
      </c>
      <c r="I14" s="99" t="e">
        <f t="shared" si="2"/>
        <v>#DIV/0!</v>
      </c>
    </row>
    <row r="15" spans="1:10" ht="15.75" x14ac:dyDescent="0.2">
      <c r="A15" s="133" t="s">
        <v>19</v>
      </c>
      <c r="B15" s="132"/>
      <c r="C15" s="96">
        <f t="shared" si="0"/>
        <v>0</v>
      </c>
      <c r="D15" s="97"/>
      <c r="E15" s="98"/>
      <c r="F15" s="98">
        <f t="shared" si="1"/>
        <v>0</v>
      </c>
      <c r="G15" s="98"/>
      <c r="H15" s="98">
        <f t="shared" si="3"/>
        <v>0</v>
      </c>
      <c r="I15" s="99" t="e">
        <f t="shared" si="2"/>
        <v>#DIV/0!</v>
      </c>
    </row>
    <row r="16" spans="1:10" ht="15.75" x14ac:dyDescent="0.2">
      <c r="A16" s="134" t="s">
        <v>7</v>
      </c>
      <c r="B16" s="135"/>
      <c r="C16" s="96">
        <f t="shared" si="0"/>
        <v>0</v>
      </c>
      <c r="D16" s="100"/>
      <c r="E16" s="104"/>
      <c r="F16" s="104">
        <f t="shared" si="1"/>
        <v>0</v>
      </c>
      <c r="G16" s="104"/>
      <c r="H16" s="98">
        <f t="shared" si="3"/>
        <v>0</v>
      </c>
      <c r="I16" s="99" t="e">
        <f t="shared" si="2"/>
        <v>#DIV/0!</v>
      </c>
    </row>
    <row r="17" spans="1:9" ht="15.75" x14ac:dyDescent="0.2">
      <c r="A17" s="134" t="s">
        <v>3</v>
      </c>
      <c r="B17" s="135"/>
      <c r="C17" s="105">
        <f t="shared" si="0"/>
        <v>0</v>
      </c>
      <c r="D17" s="100"/>
      <c r="E17" s="104"/>
      <c r="F17" s="104">
        <f t="shared" si="1"/>
        <v>0</v>
      </c>
      <c r="G17" s="104"/>
      <c r="H17" s="104">
        <f t="shared" si="3"/>
        <v>0</v>
      </c>
      <c r="I17" s="106" t="e">
        <f t="shared" si="2"/>
        <v>#DIV/0!</v>
      </c>
    </row>
    <row r="18" spans="1:9" ht="15.75" x14ac:dyDescent="0.2">
      <c r="A18" s="134" t="s">
        <v>43</v>
      </c>
      <c r="B18" s="135"/>
      <c r="C18" s="105">
        <f t="shared" si="0"/>
        <v>0</v>
      </c>
      <c r="D18" s="100"/>
      <c r="E18" s="104"/>
      <c r="F18" s="104">
        <f t="shared" si="1"/>
        <v>0</v>
      </c>
      <c r="G18" s="104"/>
      <c r="H18" s="104">
        <f t="shared" si="3"/>
        <v>0</v>
      </c>
      <c r="I18" s="106" t="e">
        <f t="shared" si="2"/>
        <v>#DIV/0!</v>
      </c>
    </row>
    <row r="19" spans="1:9" ht="16.5" thickBot="1" x14ac:dyDescent="0.25">
      <c r="A19" s="136" t="s">
        <v>5</v>
      </c>
      <c r="B19" s="137"/>
      <c r="C19" s="109">
        <f t="shared" si="0"/>
        <v>0</v>
      </c>
      <c r="D19" s="110"/>
      <c r="E19" s="111"/>
      <c r="F19" s="111">
        <f t="shared" si="1"/>
        <v>0</v>
      </c>
      <c r="G19" s="111"/>
      <c r="H19" s="111">
        <f t="shared" si="3"/>
        <v>0</v>
      </c>
      <c r="I19" s="112" t="e">
        <f t="shared" si="2"/>
        <v>#DIV/0!</v>
      </c>
    </row>
    <row r="20" spans="1:9" ht="16.5" thickBot="1" x14ac:dyDescent="0.25">
      <c r="A20" s="138" t="s">
        <v>31</v>
      </c>
      <c r="B20" s="139">
        <f>SUM(B6:B19)</f>
        <v>0</v>
      </c>
      <c r="C20" s="140">
        <f t="shared" si="0"/>
        <v>0</v>
      </c>
      <c r="D20" s="141">
        <f>SUM(D6:D19)</f>
        <v>0</v>
      </c>
      <c r="E20" s="142">
        <f>SUM(E6:E19)</f>
        <v>0</v>
      </c>
      <c r="F20" s="142"/>
      <c r="G20" s="142">
        <f>SUM(G6:G19)</f>
        <v>0</v>
      </c>
      <c r="H20" s="142">
        <f>SUM(H6:H19)</f>
        <v>0</v>
      </c>
      <c r="I20" s="143" t="e">
        <f>SUM(I6:I19)</f>
        <v>#DIV/0!</v>
      </c>
    </row>
    <row r="21" spans="1:9" ht="13.5" thickBot="1" x14ac:dyDescent="0.25">
      <c r="A21" s="117"/>
      <c r="B21" s="118">
        <f>B20/(394*30)</f>
        <v>0</v>
      </c>
      <c r="C21" s="119"/>
      <c r="D21" s="120"/>
      <c r="E21" s="120"/>
      <c r="F21" s="120"/>
      <c r="G21" s="120"/>
      <c r="H21" s="120"/>
      <c r="I21" s="121"/>
    </row>
    <row r="22" spans="1:9" x14ac:dyDescent="0.2">
      <c r="A22" s="144"/>
      <c r="B22" s="145"/>
      <c r="C22" s="145"/>
      <c r="D22" s="146"/>
      <c r="E22" s="146"/>
      <c r="F22" s="146"/>
      <c r="G22" s="146"/>
      <c r="H22" s="146"/>
      <c r="I22" s="147"/>
    </row>
    <row r="23" spans="1:9" ht="15.75" x14ac:dyDescent="0.2">
      <c r="A23" s="148" t="s">
        <v>32</v>
      </c>
      <c r="B23" s="149"/>
      <c r="C23" s="146"/>
      <c r="D23" s="150"/>
      <c r="E23" s="150"/>
      <c r="F23" s="150"/>
      <c r="G23" s="150"/>
      <c r="H23" s="150"/>
      <c r="I23" s="144"/>
    </row>
    <row r="24" spans="1:9" x14ac:dyDescent="0.2">
      <c r="B24" s="27"/>
      <c r="D24" s="50"/>
      <c r="E24" s="48"/>
    </row>
    <row r="25" spans="1:9" x14ac:dyDescent="0.2">
      <c r="B25" s="51"/>
      <c r="D25" s="52"/>
      <c r="E25" s="76"/>
    </row>
    <row r="26" spans="1:9" x14ac:dyDescent="0.2">
      <c r="B26" s="27"/>
      <c r="D26" s="50"/>
    </row>
    <row r="27" spans="1:9" x14ac:dyDescent="0.2">
      <c r="A27" t="s">
        <v>22</v>
      </c>
      <c r="B27" s="23">
        <v>66</v>
      </c>
      <c r="C27" s="35">
        <f>IF(ISERROR(D27/B27),0,(D27/B27))</f>
        <v>220.86863636363637</v>
      </c>
      <c r="D27" s="33">
        <v>14577.33</v>
      </c>
      <c r="E27" s="33">
        <v>4624.84</v>
      </c>
      <c r="F27" s="33"/>
      <c r="G27" s="33">
        <v>3035.83</v>
      </c>
      <c r="H27" s="33">
        <f>SUM(D27:G27)</f>
        <v>22238</v>
      </c>
    </row>
    <row r="28" spans="1:9" x14ac:dyDescent="0.2">
      <c r="A28" t="s">
        <v>24</v>
      </c>
      <c r="B28" s="23">
        <v>19</v>
      </c>
      <c r="C28" s="35">
        <f>IF(ISERROR(D28/B28),0,(D28/B28))</f>
        <v>232.18052631578948</v>
      </c>
      <c r="D28" s="33">
        <v>4411.43</v>
      </c>
      <c r="E28" s="33">
        <v>654.34</v>
      </c>
      <c r="F28" s="33"/>
      <c r="G28" s="33">
        <v>777.69</v>
      </c>
      <c r="H28" s="33">
        <f>SUM(D28:G28)</f>
        <v>5843.4600000000009</v>
      </c>
    </row>
    <row r="29" spans="1:9" x14ac:dyDescent="0.2">
      <c r="A29" t="s">
        <v>23</v>
      </c>
      <c r="B29" s="23">
        <v>218</v>
      </c>
      <c r="C29" s="35">
        <f>IF(ISERROR(D29/B29),0,(D29/B29))</f>
        <v>269.10866972477066</v>
      </c>
      <c r="D29" s="33">
        <v>58665.69</v>
      </c>
      <c r="E29" s="33">
        <v>19769.57</v>
      </c>
      <c r="F29" s="33"/>
      <c r="G29" s="33">
        <v>12659.59</v>
      </c>
      <c r="H29" s="33">
        <f>SUM(D29:G29)</f>
        <v>91094.85</v>
      </c>
    </row>
    <row r="30" spans="1:9" x14ac:dyDescent="0.2">
      <c r="A30" t="s">
        <v>20</v>
      </c>
      <c r="C30" s="35">
        <f>IF(ISERROR(D30/B30),0,(D30/B30))</f>
        <v>0</v>
      </c>
      <c r="D30" s="33"/>
      <c r="E30" s="33"/>
      <c r="F30" s="33"/>
      <c r="G30" s="33"/>
      <c r="H30" s="33">
        <f>SUM(D30:G30)</f>
        <v>0</v>
      </c>
    </row>
    <row r="31" spans="1:9" s="42" customFormat="1" x14ac:dyDescent="0.2">
      <c r="B31" s="43">
        <f>SUM(B27:B30)</f>
        <v>303</v>
      </c>
      <c r="C31" s="44">
        <f>IF(ISERROR(D31/B31),0,(D31/B31))</f>
        <v>256.28531353135315</v>
      </c>
      <c r="D31" s="45">
        <f>SUM(D27:D30)</f>
        <v>77654.450000000012</v>
      </c>
      <c r="E31" s="45">
        <f>SUM(E27:E30)</f>
        <v>25048.75</v>
      </c>
      <c r="F31" s="45"/>
      <c r="G31" s="45">
        <f>SUM(G27:G30)</f>
        <v>16473.11</v>
      </c>
      <c r="H31" s="45">
        <f>SUM(D31:G31)</f>
        <v>119176.31000000001</v>
      </c>
    </row>
    <row r="33" spans="1:8" x14ac:dyDescent="0.2">
      <c r="A33" t="s">
        <v>25</v>
      </c>
      <c r="B33" s="23">
        <v>36</v>
      </c>
      <c r="C33" s="36">
        <f t="shared" ref="C33:C39" si="4">IF(ISERROR(D33/B33),0,(D33/B33))</f>
        <v>558.79777777777781</v>
      </c>
      <c r="D33" s="53">
        <v>20116.72</v>
      </c>
      <c r="E33" s="33">
        <v>3244.03</v>
      </c>
      <c r="F33" s="33"/>
      <c r="G33" s="33">
        <v>2801.27</v>
      </c>
      <c r="H33" s="33">
        <f t="shared" ref="H33:H38" si="5">SUM(D33:G33)</f>
        <v>26162.02</v>
      </c>
    </row>
    <row r="34" spans="1:8" x14ac:dyDescent="0.2">
      <c r="A34" t="s">
        <v>26</v>
      </c>
      <c r="B34" s="23">
        <v>70</v>
      </c>
      <c r="C34" s="36">
        <f t="shared" si="4"/>
        <v>375.21428571428572</v>
      </c>
      <c r="D34" s="33">
        <v>26265</v>
      </c>
      <c r="E34" s="33">
        <v>4870.3100000000004</v>
      </c>
      <c r="F34" s="33"/>
      <c r="G34" s="33">
        <v>5160.75</v>
      </c>
      <c r="H34" s="33">
        <f t="shared" si="5"/>
        <v>36296.06</v>
      </c>
    </row>
    <row r="35" spans="1:8" x14ac:dyDescent="0.2">
      <c r="A35" t="s">
        <v>27</v>
      </c>
      <c r="B35" s="23">
        <v>64</v>
      </c>
      <c r="C35" s="36">
        <f t="shared" si="4"/>
        <v>432.64265625000002</v>
      </c>
      <c r="D35" s="33">
        <v>27689.13</v>
      </c>
      <c r="E35" s="33">
        <v>5245</v>
      </c>
      <c r="F35" s="33"/>
      <c r="G35" s="33">
        <v>5670.93</v>
      </c>
      <c r="H35" s="33">
        <f t="shared" si="5"/>
        <v>38605.060000000005</v>
      </c>
    </row>
    <row r="36" spans="1:8" x14ac:dyDescent="0.2">
      <c r="A36" t="s">
        <v>21</v>
      </c>
      <c r="B36" s="23">
        <v>9</v>
      </c>
      <c r="C36" s="36">
        <f t="shared" si="4"/>
        <v>1167.8788888888889</v>
      </c>
      <c r="D36" s="33">
        <v>10510.91</v>
      </c>
      <c r="E36" s="33">
        <v>706.5</v>
      </c>
      <c r="F36" s="33"/>
      <c r="G36" s="33">
        <v>1277.0899999999999</v>
      </c>
      <c r="H36" s="33">
        <f t="shared" si="5"/>
        <v>12494.5</v>
      </c>
    </row>
    <row r="37" spans="1:8" x14ac:dyDescent="0.2">
      <c r="A37" t="s">
        <v>28</v>
      </c>
      <c r="B37" s="23">
        <v>63</v>
      </c>
      <c r="C37" s="36">
        <f t="shared" si="4"/>
        <v>439.61682539682539</v>
      </c>
      <c r="D37" s="33">
        <v>27695.86</v>
      </c>
      <c r="E37" s="33">
        <v>5469.29</v>
      </c>
      <c r="F37" s="33"/>
      <c r="G37" s="33">
        <v>4001.68</v>
      </c>
      <c r="H37" s="33">
        <f t="shared" si="5"/>
        <v>37166.83</v>
      </c>
    </row>
    <row r="38" spans="1:8" x14ac:dyDescent="0.2">
      <c r="A38" t="s">
        <v>29</v>
      </c>
      <c r="B38" s="23">
        <v>14</v>
      </c>
      <c r="C38" s="36">
        <f t="shared" si="4"/>
        <v>1051.7649999999999</v>
      </c>
      <c r="D38" s="33">
        <v>14724.71</v>
      </c>
      <c r="E38" s="33">
        <v>4281.3599999999997</v>
      </c>
      <c r="F38" s="33"/>
      <c r="G38" s="33">
        <v>2850.99</v>
      </c>
      <c r="H38" s="33">
        <f t="shared" si="5"/>
        <v>21857.059999999998</v>
      </c>
    </row>
    <row r="39" spans="1:8" s="37" customFormat="1" x14ac:dyDescent="0.2">
      <c r="B39" s="38">
        <f>SUM(B33:B38)</f>
        <v>256</v>
      </c>
      <c r="C39" s="39">
        <f t="shared" si="4"/>
        <v>496.10285156250006</v>
      </c>
      <c r="D39" s="40">
        <f>SUM(D33:D38)</f>
        <v>127002.33000000002</v>
      </c>
      <c r="E39" s="40">
        <f>SUM(E33:E38)</f>
        <v>23816.49</v>
      </c>
      <c r="F39" s="40"/>
      <c r="G39" s="40">
        <f>SUM(G33:G38)</f>
        <v>21762.71</v>
      </c>
      <c r="H39" s="41">
        <f>SUM(H33:H38)</f>
        <v>172581.53000000003</v>
      </c>
    </row>
    <row r="41" spans="1:8" x14ac:dyDescent="0.2">
      <c r="A41" t="s">
        <v>33</v>
      </c>
      <c r="B41" s="23">
        <v>3</v>
      </c>
      <c r="C41" s="36">
        <f>IF(ISERROR(D41/B41),0,(D41/B41))</f>
        <v>328.46</v>
      </c>
      <c r="D41" s="53">
        <v>985.38</v>
      </c>
      <c r="E41" s="33">
        <v>608.94000000000005</v>
      </c>
      <c r="F41" s="50"/>
      <c r="G41" s="33">
        <v>151.35</v>
      </c>
      <c r="H41" s="33">
        <f>SUM(D41:G41)</f>
        <v>1745.67</v>
      </c>
    </row>
    <row r="42" spans="1:8" x14ac:dyDescent="0.2">
      <c r="A42" t="s">
        <v>34</v>
      </c>
      <c r="B42" s="23">
        <v>1386</v>
      </c>
      <c r="C42" s="36">
        <f>IF(ISERROR(D42/B42),0,(D42/B42))</f>
        <v>263.59756132756132</v>
      </c>
      <c r="D42" s="33">
        <v>365346.22</v>
      </c>
      <c r="E42" s="33">
        <v>206267.72</v>
      </c>
      <c r="G42" s="33">
        <v>75780.740000000005</v>
      </c>
      <c r="H42" s="33">
        <f>SUM(D42:G42)</f>
        <v>647394.67999999993</v>
      </c>
    </row>
    <row r="43" spans="1:8" x14ac:dyDescent="0.2">
      <c r="A43" t="s">
        <v>44</v>
      </c>
      <c r="B43" s="23">
        <v>725</v>
      </c>
      <c r="C43" s="36">
        <f>IF(ISERROR(D43/B43),0,(D43/B43))</f>
        <v>256.04623448275862</v>
      </c>
      <c r="D43" s="33">
        <v>185633.52</v>
      </c>
      <c r="E43" s="33">
        <v>82087.839999999997</v>
      </c>
      <c r="F43" s="50"/>
      <c r="G43" s="33">
        <v>35782.83</v>
      </c>
      <c r="H43" s="33">
        <f>SUM(D43:G43)</f>
        <v>303504.19</v>
      </c>
    </row>
    <row r="44" spans="1:8" x14ac:dyDescent="0.2">
      <c r="C44" s="36"/>
      <c r="D44" s="33"/>
      <c r="E44" s="33"/>
      <c r="F44" s="77"/>
      <c r="G44" s="33"/>
      <c r="H44" s="33"/>
    </row>
    <row r="45" spans="1:8" x14ac:dyDescent="0.2">
      <c r="B45" s="72">
        <f>SUM(B41:B43)</f>
        <v>2114</v>
      </c>
      <c r="C45" s="73">
        <f>IF(ISERROR(D45/B45),0,(D45/B45))</f>
        <v>261.09986754966889</v>
      </c>
      <c r="D45" s="45">
        <f>SUM(D41:D43)</f>
        <v>551965.12</v>
      </c>
      <c r="E45" s="45">
        <f>SUM(E41:E43)</f>
        <v>288964.5</v>
      </c>
      <c r="G45" s="45">
        <f>SUM(G41:G43)</f>
        <v>111714.92000000001</v>
      </c>
      <c r="H45" s="73">
        <f>SUM(D45:G45)</f>
        <v>952644.54</v>
      </c>
    </row>
    <row r="47" spans="1:8" x14ac:dyDescent="0.2">
      <c r="A47" t="s">
        <v>30</v>
      </c>
      <c r="B47" s="46">
        <v>10707</v>
      </c>
      <c r="C47" s="47">
        <f>IF(ISERROR(D47/B47),0,(D47/B47))</f>
        <v>284.78106494816473</v>
      </c>
      <c r="D47" s="50">
        <v>3049150.8624</v>
      </c>
      <c r="E47" s="50">
        <v>1635669.36</v>
      </c>
      <c r="F47" s="50"/>
      <c r="G47" s="50">
        <v>586476</v>
      </c>
      <c r="H47" s="50">
        <f>+G47+E47+D47</f>
        <v>5271296.2224000003</v>
      </c>
    </row>
    <row r="48" spans="1:8" x14ac:dyDescent="0.2">
      <c r="H48" s="50"/>
    </row>
    <row r="49" spans="8:8" x14ac:dyDescent="0.2">
      <c r="H49" s="48"/>
    </row>
  </sheetData>
  <mergeCells count="1">
    <mergeCell ref="A4:I4"/>
  </mergeCells>
  <phoneticPr fontId="0" type="noConversion"/>
  <pageMargins left="0.51" right="0.68" top="1" bottom="1" header="0.5" footer="0.5"/>
  <pageSetup scale="90" orientation="landscape" horizontalDpi="1200" verticalDpi="12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49"/>
  <sheetViews>
    <sheetView workbookViewId="0">
      <selection activeCell="A3" sqref="A3:I23"/>
    </sheetView>
  </sheetViews>
  <sheetFormatPr defaultRowHeight="12.75" x14ac:dyDescent="0.2"/>
  <cols>
    <col min="1" max="1" width="26.42578125" bestFit="1" customWidth="1"/>
    <col min="2" max="2" width="8" style="23" customWidth="1"/>
    <col min="3" max="3" width="9.140625" style="23"/>
    <col min="4" max="5" width="13.140625" style="23" customWidth="1"/>
    <col min="6" max="6" width="14.140625" style="23" bestFit="1" customWidth="1"/>
    <col min="7" max="8" width="13.140625" style="23" customWidth="1"/>
    <col min="9" max="9" width="13.140625" customWidth="1"/>
    <col min="10" max="10" width="10.140625" bestFit="1" customWidth="1"/>
  </cols>
  <sheetData>
    <row r="3" spans="1:10" x14ac:dyDescent="0.2">
      <c r="A3" s="144"/>
      <c r="B3" s="145"/>
      <c r="C3" s="145"/>
      <c r="D3" s="145"/>
      <c r="E3" s="145"/>
      <c r="F3" s="145"/>
      <c r="G3" s="145"/>
      <c r="H3" s="145"/>
      <c r="I3" s="144"/>
    </row>
    <row r="4" spans="1:10" ht="16.5" thickBot="1" x14ac:dyDescent="0.25">
      <c r="A4" s="126">
        <v>39995</v>
      </c>
      <c r="B4" s="127"/>
      <c r="C4" s="127"/>
      <c r="D4" s="127"/>
      <c r="E4" s="127"/>
      <c r="F4" s="127"/>
      <c r="G4" s="127"/>
      <c r="H4" s="127"/>
      <c r="I4" s="127"/>
    </row>
    <row r="5" spans="1:10" ht="16.5" thickBot="1" x14ac:dyDescent="0.25">
      <c r="A5" s="83" t="s">
        <v>0</v>
      </c>
      <c r="B5" s="84" t="s">
        <v>1</v>
      </c>
      <c r="C5" s="85" t="s">
        <v>53</v>
      </c>
      <c r="D5" s="86" t="s">
        <v>2</v>
      </c>
      <c r="E5" s="87" t="s">
        <v>8</v>
      </c>
      <c r="F5" s="87" t="s">
        <v>41</v>
      </c>
      <c r="G5" s="87" t="s">
        <v>9</v>
      </c>
      <c r="H5" s="87" t="s">
        <v>10</v>
      </c>
      <c r="I5" s="87" t="s">
        <v>35</v>
      </c>
    </row>
    <row r="6" spans="1:10" ht="15.75" x14ac:dyDescent="0.2">
      <c r="A6" s="128" t="s">
        <v>11</v>
      </c>
      <c r="B6" s="129"/>
      <c r="C6" s="90">
        <f t="shared" ref="C6:C20" si="0">IF(ISERROR(D6/B6),0,(D6/B6))</f>
        <v>0</v>
      </c>
      <c r="D6" s="91"/>
      <c r="E6" s="130"/>
      <c r="F6" s="92">
        <f t="shared" ref="F6:F19" si="1">IF(ISERROR(E6/B6),0,(E6/B6))</f>
        <v>0</v>
      </c>
      <c r="G6" s="130"/>
      <c r="H6" s="130">
        <f>G6+E6+D6</f>
        <v>0</v>
      </c>
      <c r="I6" s="93" t="e">
        <f t="shared" ref="I6:I19" si="2">B6/$B$20</f>
        <v>#DIV/0!</v>
      </c>
    </row>
    <row r="7" spans="1:10" ht="15.75" x14ac:dyDescent="0.2">
      <c r="A7" s="131" t="s">
        <v>12</v>
      </c>
      <c r="B7" s="132"/>
      <c r="C7" s="96">
        <f t="shared" si="0"/>
        <v>0</v>
      </c>
      <c r="D7" s="97"/>
      <c r="E7" s="98"/>
      <c r="F7" s="98">
        <f t="shared" si="1"/>
        <v>0</v>
      </c>
      <c r="G7" s="98"/>
      <c r="H7" s="98">
        <f t="shared" ref="H7:H19" si="3">G7+E7+D7</f>
        <v>0</v>
      </c>
      <c r="I7" s="99" t="e">
        <f t="shared" si="2"/>
        <v>#DIV/0!</v>
      </c>
    </row>
    <row r="8" spans="1:10" ht="15.75" x14ac:dyDescent="0.2">
      <c r="A8" s="131" t="s">
        <v>18</v>
      </c>
      <c r="B8" s="132"/>
      <c r="C8" s="96">
        <f t="shared" si="0"/>
        <v>0</v>
      </c>
      <c r="D8" s="97"/>
      <c r="E8" s="98"/>
      <c r="F8" s="98">
        <f t="shared" si="1"/>
        <v>0</v>
      </c>
      <c r="G8" s="98"/>
      <c r="H8" s="98">
        <f t="shared" si="3"/>
        <v>0</v>
      </c>
      <c r="I8" s="99" t="e">
        <f t="shared" si="2"/>
        <v>#DIV/0!</v>
      </c>
    </row>
    <row r="9" spans="1:10" ht="15.75" x14ac:dyDescent="0.2">
      <c r="A9" s="131" t="s">
        <v>13</v>
      </c>
      <c r="B9" s="132"/>
      <c r="C9" s="96">
        <f t="shared" si="0"/>
        <v>0</v>
      </c>
      <c r="D9" s="97"/>
      <c r="E9" s="98"/>
      <c r="F9" s="98">
        <f t="shared" si="1"/>
        <v>0</v>
      </c>
      <c r="G9" s="98"/>
      <c r="H9" s="98">
        <f t="shared" si="3"/>
        <v>0</v>
      </c>
      <c r="I9" s="99" t="e">
        <f t="shared" si="2"/>
        <v>#DIV/0!</v>
      </c>
    </row>
    <row r="10" spans="1:10" ht="15.75" x14ac:dyDescent="0.2">
      <c r="A10" s="131" t="s">
        <v>4</v>
      </c>
      <c r="B10" s="132"/>
      <c r="C10" s="96">
        <f t="shared" si="0"/>
        <v>0</v>
      </c>
      <c r="D10" s="97"/>
      <c r="E10" s="98"/>
      <c r="F10" s="98">
        <f t="shared" si="1"/>
        <v>0</v>
      </c>
      <c r="G10" s="98"/>
      <c r="H10" s="98">
        <f t="shared" si="3"/>
        <v>0</v>
      </c>
      <c r="I10" s="99" t="e">
        <f t="shared" si="2"/>
        <v>#DIV/0!</v>
      </c>
      <c r="J10" s="5"/>
    </row>
    <row r="11" spans="1:10" ht="15.75" x14ac:dyDescent="0.2">
      <c r="A11" s="131" t="s">
        <v>14</v>
      </c>
      <c r="B11" s="132"/>
      <c r="C11" s="96">
        <f t="shared" si="0"/>
        <v>0</v>
      </c>
      <c r="D11" s="97"/>
      <c r="E11" s="98"/>
      <c r="F11" s="98">
        <f t="shared" si="1"/>
        <v>0</v>
      </c>
      <c r="G11" s="98"/>
      <c r="H11" s="98">
        <f t="shared" si="3"/>
        <v>0</v>
      </c>
      <c r="I11" s="99" t="e">
        <f t="shared" si="2"/>
        <v>#DIV/0!</v>
      </c>
    </row>
    <row r="12" spans="1:10" ht="15.75" x14ac:dyDescent="0.2">
      <c r="A12" s="131" t="s">
        <v>15</v>
      </c>
      <c r="B12" s="132"/>
      <c r="C12" s="96">
        <f t="shared" si="0"/>
        <v>0</v>
      </c>
      <c r="D12" s="97"/>
      <c r="E12" s="98"/>
      <c r="F12" s="98">
        <f t="shared" si="1"/>
        <v>0</v>
      </c>
      <c r="G12" s="98"/>
      <c r="H12" s="98">
        <f t="shared" si="3"/>
        <v>0</v>
      </c>
      <c r="I12" s="99" t="e">
        <f t="shared" si="2"/>
        <v>#DIV/0!</v>
      </c>
    </row>
    <row r="13" spans="1:10" ht="15.75" x14ac:dyDescent="0.2">
      <c r="A13" s="131" t="s">
        <v>16</v>
      </c>
      <c r="B13" s="132"/>
      <c r="C13" s="96">
        <f t="shared" si="0"/>
        <v>0</v>
      </c>
      <c r="D13" s="97"/>
      <c r="E13" s="98"/>
      <c r="F13" s="98">
        <f t="shared" si="1"/>
        <v>0</v>
      </c>
      <c r="G13" s="98"/>
      <c r="H13" s="98">
        <f t="shared" si="3"/>
        <v>0</v>
      </c>
      <c r="I13" s="99" t="e">
        <f t="shared" si="2"/>
        <v>#DIV/0!</v>
      </c>
    </row>
    <row r="14" spans="1:10" ht="15.75" x14ac:dyDescent="0.2">
      <c r="A14" s="131" t="s">
        <v>17</v>
      </c>
      <c r="B14" s="132"/>
      <c r="C14" s="96">
        <f t="shared" si="0"/>
        <v>0</v>
      </c>
      <c r="D14" s="97"/>
      <c r="E14" s="98"/>
      <c r="F14" s="98">
        <f t="shared" si="1"/>
        <v>0</v>
      </c>
      <c r="G14" s="98"/>
      <c r="H14" s="98">
        <f t="shared" si="3"/>
        <v>0</v>
      </c>
      <c r="I14" s="99" t="e">
        <f t="shared" si="2"/>
        <v>#DIV/0!</v>
      </c>
    </row>
    <row r="15" spans="1:10" ht="15.75" x14ac:dyDescent="0.2">
      <c r="A15" s="133" t="s">
        <v>19</v>
      </c>
      <c r="B15" s="132"/>
      <c r="C15" s="96">
        <f t="shared" si="0"/>
        <v>0</v>
      </c>
      <c r="D15" s="97"/>
      <c r="E15" s="98"/>
      <c r="F15" s="98">
        <f t="shared" si="1"/>
        <v>0</v>
      </c>
      <c r="G15" s="98"/>
      <c r="H15" s="98">
        <f t="shared" si="3"/>
        <v>0</v>
      </c>
      <c r="I15" s="99" t="e">
        <f t="shared" si="2"/>
        <v>#DIV/0!</v>
      </c>
    </row>
    <row r="16" spans="1:10" ht="15.75" x14ac:dyDescent="0.2">
      <c r="A16" s="134" t="s">
        <v>7</v>
      </c>
      <c r="B16" s="135"/>
      <c r="C16" s="96">
        <f t="shared" si="0"/>
        <v>0</v>
      </c>
      <c r="D16" s="100"/>
      <c r="E16" s="104"/>
      <c r="F16" s="104">
        <f t="shared" si="1"/>
        <v>0</v>
      </c>
      <c r="G16" s="104"/>
      <c r="H16" s="98">
        <f t="shared" si="3"/>
        <v>0</v>
      </c>
      <c r="I16" s="99" t="e">
        <f t="shared" si="2"/>
        <v>#DIV/0!</v>
      </c>
    </row>
    <row r="17" spans="1:11" ht="15.75" x14ac:dyDescent="0.2">
      <c r="A17" s="134" t="s">
        <v>3</v>
      </c>
      <c r="B17" s="135"/>
      <c r="C17" s="105">
        <f t="shared" si="0"/>
        <v>0</v>
      </c>
      <c r="D17" s="100"/>
      <c r="E17" s="104"/>
      <c r="F17" s="104">
        <f t="shared" si="1"/>
        <v>0</v>
      </c>
      <c r="G17" s="104"/>
      <c r="H17" s="104">
        <f t="shared" si="3"/>
        <v>0</v>
      </c>
      <c r="I17" s="106" t="e">
        <f t="shared" si="2"/>
        <v>#DIV/0!</v>
      </c>
    </row>
    <row r="18" spans="1:11" ht="15.75" x14ac:dyDescent="0.2">
      <c r="A18" s="134" t="s">
        <v>43</v>
      </c>
      <c r="B18" s="135"/>
      <c r="C18" s="105">
        <f t="shared" si="0"/>
        <v>0</v>
      </c>
      <c r="D18" s="100"/>
      <c r="E18" s="104"/>
      <c r="F18" s="104">
        <f t="shared" si="1"/>
        <v>0</v>
      </c>
      <c r="G18" s="104"/>
      <c r="H18" s="104">
        <f t="shared" si="3"/>
        <v>0</v>
      </c>
      <c r="I18" s="106" t="e">
        <f t="shared" si="2"/>
        <v>#DIV/0!</v>
      </c>
    </row>
    <row r="19" spans="1:11" ht="16.5" thickBot="1" x14ac:dyDescent="0.25">
      <c r="A19" s="136" t="s">
        <v>5</v>
      </c>
      <c r="B19" s="137"/>
      <c r="C19" s="109">
        <f t="shared" si="0"/>
        <v>0</v>
      </c>
      <c r="D19" s="110"/>
      <c r="E19" s="111"/>
      <c r="F19" s="111">
        <f t="shared" si="1"/>
        <v>0</v>
      </c>
      <c r="G19" s="111"/>
      <c r="H19" s="111">
        <f t="shared" si="3"/>
        <v>0</v>
      </c>
      <c r="I19" s="112" t="e">
        <f t="shared" si="2"/>
        <v>#DIV/0!</v>
      </c>
    </row>
    <row r="20" spans="1:11" ht="16.5" thickBot="1" x14ac:dyDescent="0.25">
      <c r="A20" s="138" t="s">
        <v>31</v>
      </c>
      <c r="B20" s="139">
        <f>SUM(B6:B19)</f>
        <v>0</v>
      </c>
      <c r="C20" s="140">
        <f t="shared" si="0"/>
        <v>0</v>
      </c>
      <c r="D20" s="141">
        <f>SUM(D6:D19)</f>
        <v>0</v>
      </c>
      <c r="E20" s="142">
        <f>SUM(E6:E19)</f>
        <v>0</v>
      </c>
      <c r="F20" s="142"/>
      <c r="G20" s="142">
        <f>SUM(G6:G19)</f>
        <v>0</v>
      </c>
      <c r="H20" s="142">
        <f>SUM(H6:H19)</f>
        <v>0</v>
      </c>
      <c r="I20" s="143" t="e">
        <f>SUM(I6:I19)</f>
        <v>#DIV/0!</v>
      </c>
    </row>
    <row r="21" spans="1:11" ht="13.5" thickBot="1" x14ac:dyDescent="0.25">
      <c r="A21" s="117"/>
      <c r="B21" s="118">
        <f>B20/(394*31)</f>
        <v>0</v>
      </c>
      <c r="C21" s="119"/>
      <c r="D21" s="120"/>
      <c r="E21" s="120"/>
      <c r="F21" s="120"/>
      <c r="G21" s="120"/>
      <c r="H21" s="120"/>
      <c r="I21" s="121"/>
    </row>
    <row r="22" spans="1:11" x14ac:dyDescent="0.2">
      <c r="A22" s="144"/>
      <c r="B22" s="145"/>
      <c r="C22" s="145"/>
      <c r="D22" s="146"/>
      <c r="E22" s="146"/>
      <c r="F22" s="146"/>
      <c r="G22" s="146"/>
      <c r="H22" s="146"/>
      <c r="I22" s="147"/>
      <c r="K22">
        <v>141</v>
      </c>
    </row>
    <row r="23" spans="1:11" ht="15.75" x14ac:dyDescent="0.2">
      <c r="A23" s="148" t="s">
        <v>32</v>
      </c>
      <c r="B23" s="149"/>
      <c r="C23" s="146"/>
      <c r="D23" s="150"/>
      <c r="E23" s="150"/>
      <c r="F23" s="150"/>
      <c r="G23" s="150"/>
      <c r="H23" s="150"/>
      <c r="I23" s="144"/>
    </row>
    <row r="24" spans="1:11" x14ac:dyDescent="0.2">
      <c r="B24" s="27"/>
      <c r="D24" s="50"/>
      <c r="E24" s="48"/>
      <c r="K24">
        <f>K23*K22</f>
        <v>0</v>
      </c>
    </row>
    <row r="25" spans="1:11" x14ac:dyDescent="0.2">
      <c r="B25" s="51"/>
      <c r="D25" s="52"/>
      <c r="E25" s="76"/>
    </row>
    <row r="26" spans="1:11" x14ac:dyDescent="0.2">
      <c r="B26" s="27"/>
      <c r="D26" s="50"/>
    </row>
    <row r="27" spans="1:11" x14ac:dyDescent="0.2">
      <c r="A27" t="s">
        <v>22</v>
      </c>
      <c r="B27" s="23">
        <v>222</v>
      </c>
      <c r="C27" s="35">
        <f>IF(ISERROR(D27/B27),0,(D27/B27))</f>
        <v>272.1214864864865</v>
      </c>
      <c r="D27" s="33">
        <v>60410.97</v>
      </c>
      <c r="E27" s="33"/>
      <c r="F27" s="33">
        <v>17977.72</v>
      </c>
      <c r="G27" s="33">
        <v>10749.78</v>
      </c>
      <c r="H27" s="33">
        <f>SUM(D27:G27)</f>
        <v>89138.47</v>
      </c>
    </row>
    <row r="28" spans="1:11" x14ac:dyDescent="0.2">
      <c r="A28" t="s">
        <v>24</v>
      </c>
      <c r="B28" s="23">
        <v>2</v>
      </c>
      <c r="C28" s="35">
        <f>IF(ISERROR(D28/B28),0,(D28/B28))</f>
        <v>438.52</v>
      </c>
      <c r="D28" s="33">
        <v>877.04</v>
      </c>
      <c r="E28" s="33"/>
      <c r="F28" s="33">
        <v>99.22</v>
      </c>
      <c r="G28" s="33">
        <v>189.09</v>
      </c>
      <c r="H28" s="33">
        <f>SUM(D28:G28)</f>
        <v>1165.3499999999999</v>
      </c>
    </row>
    <row r="29" spans="1:11" x14ac:dyDescent="0.2">
      <c r="A29" t="s">
        <v>23</v>
      </c>
      <c r="B29" s="23">
        <v>219</v>
      </c>
      <c r="C29" s="35">
        <f>IF(ISERROR(D29/B29),0,(D29/B29))</f>
        <v>440.24977168949772</v>
      </c>
      <c r="D29" s="33">
        <v>96414.7</v>
      </c>
      <c r="E29" s="33"/>
      <c r="F29" s="33">
        <v>25146.38</v>
      </c>
      <c r="G29" s="33">
        <v>19817.43</v>
      </c>
      <c r="H29" s="33">
        <f>SUM(D29:G29)</f>
        <v>141378.51</v>
      </c>
    </row>
    <row r="30" spans="1:11" x14ac:dyDescent="0.2">
      <c r="A30" t="s">
        <v>20</v>
      </c>
      <c r="B30" s="23">
        <v>0</v>
      </c>
      <c r="C30" s="35">
        <f>IF(ISERROR(D30/B30),0,(D30/B30))</f>
        <v>0</v>
      </c>
      <c r="D30" s="33"/>
      <c r="E30" s="33"/>
      <c r="F30" s="33"/>
      <c r="G30" s="33"/>
      <c r="H30" s="33">
        <f>SUM(D30:G30)</f>
        <v>0</v>
      </c>
    </row>
    <row r="31" spans="1:11" s="42" customFormat="1" x14ac:dyDescent="0.2">
      <c r="B31" s="43">
        <f>SUM(B27:B30)</f>
        <v>443</v>
      </c>
      <c r="C31" s="44">
        <f>IF(ISERROR(D31/B31),0,(D31/B31))</f>
        <v>355.98805869074488</v>
      </c>
      <c r="D31" s="45">
        <f>SUM(D27:D30)</f>
        <v>157702.71</v>
      </c>
      <c r="E31" s="45"/>
      <c r="F31" s="45">
        <f>SUM(F27:F30)</f>
        <v>43223.320000000007</v>
      </c>
      <c r="G31" s="45">
        <f>SUM(G27:G30)</f>
        <v>30756.300000000003</v>
      </c>
      <c r="H31" s="45">
        <f>SUM(D31:G31)</f>
        <v>231682.33000000002</v>
      </c>
    </row>
    <row r="33" spans="1:8" x14ac:dyDescent="0.2">
      <c r="A33" t="s">
        <v>25</v>
      </c>
      <c r="B33" s="23">
        <v>106</v>
      </c>
      <c r="C33" s="36">
        <f t="shared" ref="C33:C39" si="4">IF(ISERROR(D33/B33),0,(D33/B33))</f>
        <v>536.07405660377356</v>
      </c>
      <c r="D33" s="53">
        <v>56823.85</v>
      </c>
      <c r="E33" s="33"/>
      <c r="F33" s="33">
        <v>9896.85</v>
      </c>
      <c r="G33" s="33">
        <v>9045.33</v>
      </c>
      <c r="H33" s="33">
        <f t="shared" ref="H33:H38" si="5">SUM(D33:G33)</f>
        <v>75766.03</v>
      </c>
    </row>
    <row r="34" spans="1:8" x14ac:dyDescent="0.2">
      <c r="A34" t="s">
        <v>26</v>
      </c>
      <c r="B34" s="23">
        <v>55</v>
      </c>
      <c r="C34" s="36">
        <f t="shared" si="4"/>
        <v>534.92563636363639</v>
      </c>
      <c r="D34" s="33">
        <v>29420.91</v>
      </c>
      <c r="E34" s="33"/>
      <c r="F34" s="33">
        <v>5248.36</v>
      </c>
      <c r="G34" s="33">
        <v>4645.1499999999996</v>
      </c>
      <c r="H34" s="33">
        <f t="shared" si="5"/>
        <v>39314.42</v>
      </c>
    </row>
    <row r="35" spans="1:8" x14ac:dyDescent="0.2">
      <c r="A35" t="s">
        <v>27</v>
      </c>
      <c r="B35" s="23">
        <v>50</v>
      </c>
      <c r="C35" s="36">
        <f t="shared" si="4"/>
        <v>222.08939999999998</v>
      </c>
      <c r="D35" s="33">
        <v>11104.47</v>
      </c>
      <c r="E35" s="33"/>
      <c r="F35" s="33">
        <v>5854.33</v>
      </c>
      <c r="G35" s="33">
        <v>3820.75</v>
      </c>
      <c r="H35" s="33">
        <f t="shared" si="5"/>
        <v>20779.55</v>
      </c>
    </row>
    <row r="36" spans="1:8" x14ac:dyDescent="0.2">
      <c r="A36" t="s">
        <v>21</v>
      </c>
      <c r="B36" s="23">
        <v>57</v>
      </c>
      <c r="C36" s="36">
        <f t="shared" si="4"/>
        <v>399.48824561403512</v>
      </c>
      <c r="D36" s="33">
        <v>22770.83</v>
      </c>
      <c r="E36" s="33"/>
      <c r="F36" s="33">
        <v>6798.92</v>
      </c>
      <c r="G36" s="33">
        <v>4846.7299999999996</v>
      </c>
      <c r="H36" s="33">
        <f t="shared" si="5"/>
        <v>34416.479999999996</v>
      </c>
    </row>
    <row r="37" spans="1:8" x14ac:dyDescent="0.2">
      <c r="A37" t="s">
        <v>28</v>
      </c>
      <c r="B37" s="23">
        <v>223</v>
      </c>
      <c r="C37" s="36">
        <f t="shared" si="4"/>
        <v>544.62748878923765</v>
      </c>
      <c r="D37" s="33">
        <v>121451.93</v>
      </c>
      <c r="E37" s="33"/>
      <c r="F37" s="33">
        <v>22292.74</v>
      </c>
      <c r="G37" s="33">
        <v>24944.87</v>
      </c>
      <c r="H37" s="33">
        <f t="shared" si="5"/>
        <v>168689.53999999998</v>
      </c>
    </row>
    <row r="38" spans="1:8" x14ac:dyDescent="0.2">
      <c r="A38" t="s">
        <v>29</v>
      </c>
      <c r="C38" s="36">
        <f t="shared" si="4"/>
        <v>0</v>
      </c>
      <c r="D38" s="33"/>
      <c r="E38" s="33"/>
      <c r="F38" s="33"/>
      <c r="G38" s="33"/>
      <c r="H38" s="33">
        <f t="shared" si="5"/>
        <v>0</v>
      </c>
    </row>
    <row r="39" spans="1:8" s="37" customFormat="1" x14ac:dyDescent="0.2">
      <c r="B39" s="38">
        <f>SUM(B33:B38)</f>
        <v>491</v>
      </c>
      <c r="C39" s="39">
        <f t="shared" si="4"/>
        <v>491.99997963340121</v>
      </c>
      <c r="D39" s="40">
        <f>SUM(D33:D38)</f>
        <v>241571.99</v>
      </c>
      <c r="E39" s="40"/>
      <c r="F39" s="40">
        <f>SUM(F33:F38)</f>
        <v>50091.199999999997</v>
      </c>
      <c r="G39" s="40">
        <f>SUM(G33:G38)</f>
        <v>47302.83</v>
      </c>
      <c r="H39" s="41">
        <f>SUM(H33:H38)</f>
        <v>338966.01999999996</v>
      </c>
    </row>
    <row r="41" spans="1:8" x14ac:dyDescent="0.2">
      <c r="A41" t="s">
        <v>33</v>
      </c>
      <c r="B41" s="23">
        <v>9</v>
      </c>
      <c r="C41" s="36">
        <f>IF(ISERROR(D41/B41),0,(D41/B41))</f>
        <v>211.45</v>
      </c>
      <c r="D41" s="53">
        <v>1903.05</v>
      </c>
      <c r="E41" s="33">
        <v>1305.24</v>
      </c>
      <c r="F41" s="50"/>
      <c r="G41" s="33">
        <v>416.23</v>
      </c>
      <c r="H41" s="33">
        <f>SUM(D41:G41)</f>
        <v>3624.52</v>
      </c>
    </row>
    <row r="42" spans="1:8" x14ac:dyDescent="0.2">
      <c r="A42" t="s">
        <v>34</v>
      </c>
      <c r="B42" s="23">
        <v>934</v>
      </c>
      <c r="C42" s="36">
        <f>IF(ISERROR(D42/B42),0,(D42/B42))</f>
        <v>275.71051391862954</v>
      </c>
      <c r="D42" s="33">
        <v>257513.62</v>
      </c>
      <c r="E42" s="33">
        <v>153898.01999999999</v>
      </c>
      <c r="G42" s="33">
        <v>54447.61</v>
      </c>
      <c r="H42" s="33">
        <f>SUM(D42:G42)</f>
        <v>465859.25</v>
      </c>
    </row>
    <row r="43" spans="1:8" x14ac:dyDescent="0.2">
      <c r="A43" t="s">
        <v>44</v>
      </c>
      <c r="B43" s="23">
        <v>1116</v>
      </c>
      <c r="C43" s="36">
        <f>IF(ISERROR(D43/B43),0,(D43/B43))</f>
        <v>275.417123655914</v>
      </c>
      <c r="D43" s="33">
        <v>307365.51</v>
      </c>
      <c r="E43" s="33">
        <v>131381.60999999999</v>
      </c>
      <c r="F43" s="50"/>
      <c r="G43" s="33">
        <v>58785.69</v>
      </c>
      <c r="H43" s="33">
        <f>SUM(D43:G43)</f>
        <v>497532.81</v>
      </c>
    </row>
    <row r="44" spans="1:8" x14ac:dyDescent="0.2">
      <c r="C44" s="36"/>
      <c r="D44" s="33"/>
      <c r="E44" s="33"/>
      <c r="F44" s="77"/>
      <c r="G44" s="33"/>
      <c r="H44" s="33"/>
    </row>
    <row r="45" spans="1:8" x14ac:dyDescent="0.2">
      <c r="B45" s="72">
        <f>SUM(B41:B43)</f>
        <v>2059</v>
      </c>
      <c r="C45" s="73">
        <f>IF(ISERROR(D45/B45),0,(D45/B45))</f>
        <v>275.27060709082076</v>
      </c>
      <c r="D45" s="45">
        <f>SUM(D41:D43)</f>
        <v>566782.17999999993</v>
      </c>
      <c r="E45" s="45">
        <f>SUM(E41:E43)</f>
        <v>286584.87</v>
      </c>
      <c r="G45" s="45">
        <f>SUM(G41:G43)</f>
        <v>113649.53</v>
      </c>
      <c r="H45" s="73">
        <f>SUM(D45:G45)</f>
        <v>967016.58</v>
      </c>
    </row>
    <row r="47" spans="1:8" x14ac:dyDescent="0.2">
      <c r="A47" t="s">
        <v>30</v>
      </c>
      <c r="B47" s="46">
        <v>11024</v>
      </c>
      <c r="C47" s="47">
        <f>IF(ISERROR(D47/B47),0,(D47/B47))</f>
        <v>340.69673802612482</v>
      </c>
      <c r="D47" s="50">
        <v>3755840.84</v>
      </c>
      <c r="E47" s="50">
        <v>1629686.55</v>
      </c>
      <c r="F47" s="50"/>
      <c r="G47" s="50">
        <v>729765</v>
      </c>
      <c r="H47" s="50">
        <f>+G47+E47+D47</f>
        <v>6115292.3899999997</v>
      </c>
    </row>
    <row r="48" spans="1:8" x14ac:dyDescent="0.2">
      <c r="H48" s="50"/>
    </row>
    <row r="49" spans="8:8" x14ac:dyDescent="0.2">
      <c r="H49" s="48"/>
    </row>
  </sheetData>
  <mergeCells count="1">
    <mergeCell ref="A4:I4"/>
  </mergeCells>
  <phoneticPr fontId="0" type="noConversion"/>
  <pageMargins left="0.51" right="0.68" top="1" bottom="1" header="0.5" footer="0.5"/>
  <pageSetup scale="90" orientation="landscape" horizontalDpi="1200" verticalDpi="12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49"/>
  <sheetViews>
    <sheetView workbookViewId="0">
      <selection activeCell="A3" sqref="A3:I23"/>
    </sheetView>
  </sheetViews>
  <sheetFormatPr defaultRowHeight="12.75" x14ac:dyDescent="0.2"/>
  <cols>
    <col min="1" max="1" width="26.42578125" bestFit="1" customWidth="1"/>
    <col min="2" max="2" width="8" style="23" customWidth="1"/>
    <col min="3" max="3" width="9.140625" style="23"/>
    <col min="4" max="4" width="13.140625" style="23" customWidth="1"/>
    <col min="5" max="5" width="14.140625" style="23" customWidth="1"/>
    <col min="6" max="6" width="14.140625" style="23" bestFit="1" customWidth="1"/>
    <col min="7" max="8" width="13.140625" style="23" customWidth="1"/>
    <col min="9" max="9" width="13.140625" customWidth="1"/>
  </cols>
  <sheetData>
    <row r="3" spans="1:9" x14ac:dyDescent="0.2">
      <c r="A3" s="144"/>
      <c r="B3" s="145"/>
      <c r="C3" s="145"/>
      <c r="D3" s="145"/>
      <c r="E3" s="145"/>
      <c r="F3" s="145"/>
      <c r="G3" s="145"/>
      <c r="H3" s="145"/>
      <c r="I3" s="144"/>
    </row>
    <row r="4" spans="1:9" ht="16.5" thickBot="1" x14ac:dyDescent="0.25">
      <c r="A4" s="126">
        <v>40026</v>
      </c>
      <c r="B4" s="127"/>
      <c r="C4" s="127"/>
      <c r="D4" s="127"/>
      <c r="E4" s="127"/>
      <c r="F4" s="127"/>
      <c r="G4" s="127"/>
      <c r="H4" s="127"/>
      <c r="I4" s="127"/>
    </row>
    <row r="5" spans="1:9" ht="16.5" thickBot="1" x14ac:dyDescent="0.25">
      <c r="A5" s="83" t="s">
        <v>0</v>
      </c>
      <c r="B5" s="84" t="s">
        <v>1</v>
      </c>
      <c r="C5" s="85" t="s">
        <v>53</v>
      </c>
      <c r="D5" s="86" t="s">
        <v>2</v>
      </c>
      <c r="E5" s="87" t="s">
        <v>8</v>
      </c>
      <c r="F5" s="87" t="s">
        <v>41</v>
      </c>
      <c r="G5" s="87" t="s">
        <v>9</v>
      </c>
      <c r="H5" s="87" t="s">
        <v>10</v>
      </c>
      <c r="I5" s="87" t="s">
        <v>35</v>
      </c>
    </row>
    <row r="6" spans="1:9" ht="15.75" x14ac:dyDescent="0.2">
      <c r="A6" s="128" t="s">
        <v>11</v>
      </c>
      <c r="B6" s="129"/>
      <c r="C6" s="90">
        <f t="shared" ref="C6:C20" si="0">IF(ISERROR(D6/B6),0,(D6/B6))</f>
        <v>0</v>
      </c>
      <c r="D6" s="91"/>
      <c r="E6" s="130"/>
      <c r="F6" s="92">
        <f t="shared" ref="F6:F19" si="1">IF(ISERROR(E6/B6),0,(E6/B6))</f>
        <v>0</v>
      </c>
      <c r="G6" s="130"/>
      <c r="H6" s="130">
        <f>G6+E6+D6</f>
        <v>0</v>
      </c>
      <c r="I6" s="93" t="e">
        <f t="shared" ref="I6:I19" si="2">B6/$B$20</f>
        <v>#DIV/0!</v>
      </c>
    </row>
    <row r="7" spans="1:9" ht="15.75" x14ac:dyDescent="0.2">
      <c r="A7" s="131" t="s">
        <v>12</v>
      </c>
      <c r="B7" s="132"/>
      <c r="C7" s="96">
        <f t="shared" si="0"/>
        <v>0</v>
      </c>
      <c r="D7" s="97"/>
      <c r="E7" s="98"/>
      <c r="F7" s="98">
        <f t="shared" si="1"/>
        <v>0</v>
      </c>
      <c r="G7" s="98"/>
      <c r="H7" s="98">
        <f t="shared" ref="H7:H19" si="3">G7+E7+D7</f>
        <v>0</v>
      </c>
      <c r="I7" s="99" t="e">
        <f t="shared" si="2"/>
        <v>#DIV/0!</v>
      </c>
    </row>
    <row r="8" spans="1:9" ht="15.75" x14ac:dyDescent="0.2">
      <c r="A8" s="131" t="s">
        <v>18</v>
      </c>
      <c r="B8" s="132"/>
      <c r="C8" s="96">
        <f t="shared" si="0"/>
        <v>0</v>
      </c>
      <c r="D8" s="97"/>
      <c r="E8" s="98"/>
      <c r="F8" s="98">
        <f t="shared" si="1"/>
        <v>0</v>
      </c>
      <c r="G8" s="98"/>
      <c r="H8" s="98">
        <f t="shared" si="3"/>
        <v>0</v>
      </c>
      <c r="I8" s="99" t="e">
        <f t="shared" si="2"/>
        <v>#DIV/0!</v>
      </c>
    </row>
    <row r="9" spans="1:9" ht="15.75" x14ac:dyDescent="0.2">
      <c r="A9" s="131" t="s">
        <v>13</v>
      </c>
      <c r="B9" s="132"/>
      <c r="C9" s="96">
        <f t="shared" si="0"/>
        <v>0</v>
      </c>
      <c r="D9" s="97"/>
      <c r="E9" s="98"/>
      <c r="F9" s="98">
        <f t="shared" si="1"/>
        <v>0</v>
      </c>
      <c r="G9" s="98"/>
      <c r="H9" s="98">
        <f t="shared" si="3"/>
        <v>0</v>
      </c>
      <c r="I9" s="99" t="e">
        <f t="shared" si="2"/>
        <v>#DIV/0!</v>
      </c>
    </row>
    <row r="10" spans="1:9" ht="15.75" x14ac:dyDescent="0.2">
      <c r="A10" s="131" t="s">
        <v>4</v>
      </c>
      <c r="B10" s="132"/>
      <c r="C10" s="96">
        <f t="shared" si="0"/>
        <v>0</v>
      </c>
      <c r="D10" s="97"/>
      <c r="E10" s="98"/>
      <c r="F10" s="98">
        <f t="shared" si="1"/>
        <v>0</v>
      </c>
      <c r="G10" s="98"/>
      <c r="H10" s="98">
        <f t="shared" si="3"/>
        <v>0</v>
      </c>
      <c r="I10" s="99" t="e">
        <f t="shared" si="2"/>
        <v>#DIV/0!</v>
      </c>
    </row>
    <row r="11" spans="1:9" ht="15.75" x14ac:dyDescent="0.2">
      <c r="A11" s="131" t="s">
        <v>14</v>
      </c>
      <c r="B11" s="132"/>
      <c r="C11" s="96">
        <f t="shared" si="0"/>
        <v>0</v>
      </c>
      <c r="D11" s="97"/>
      <c r="E11" s="98"/>
      <c r="F11" s="98">
        <f t="shared" si="1"/>
        <v>0</v>
      </c>
      <c r="G11" s="98"/>
      <c r="H11" s="98">
        <f t="shared" si="3"/>
        <v>0</v>
      </c>
      <c r="I11" s="99" t="e">
        <f t="shared" si="2"/>
        <v>#DIV/0!</v>
      </c>
    </row>
    <row r="12" spans="1:9" ht="15.75" x14ac:dyDescent="0.2">
      <c r="A12" s="131" t="s">
        <v>15</v>
      </c>
      <c r="B12" s="132"/>
      <c r="C12" s="96">
        <f t="shared" si="0"/>
        <v>0</v>
      </c>
      <c r="D12" s="97"/>
      <c r="E12" s="98"/>
      <c r="F12" s="98">
        <f t="shared" si="1"/>
        <v>0</v>
      </c>
      <c r="G12" s="98"/>
      <c r="H12" s="98">
        <f t="shared" si="3"/>
        <v>0</v>
      </c>
      <c r="I12" s="99" t="e">
        <f t="shared" si="2"/>
        <v>#DIV/0!</v>
      </c>
    </row>
    <row r="13" spans="1:9" ht="15.75" x14ac:dyDescent="0.2">
      <c r="A13" s="131" t="s">
        <v>16</v>
      </c>
      <c r="B13" s="132"/>
      <c r="C13" s="96">
        <f t="shared" si="0"/>
        <v>0</v>
      </c>
      <c r="D13" s="97"/>
      <c r="E13" s="98"/>
      <c r="F13" s="98">
        <f t="shared" si="1"/>
        <v>0</v>
      </c>
      <c r="G13" s="98"/>
      <c r="H13" s="98">
        <f t="shared" si="3"/>
        <v>0</v>
      </c>
      <c r="I13" s="99" t="e">
        <f t="shared" si="2"/>
        <v>#DIV/0!</v>
      </c>
    </row>
    <row r="14" spans="1:9" ht="15.75" x14ac:dyDescent="0.2">
      <c r="A14" s="131" t="s">
        <v>17</v>
      </c>
      <c r="B14" s="132"/>
      <c r="C14" s="96">
        <f t="shared" si="0"/>
        <v>0</v>
      </c>
      <c r="D14" s="97"/>
      <c r="E14" s="98"/>
      <c r="F14" s="98">
        <f t="shared" si="1"/>
        <v>0</v>
      </c>
      <c r="G14" s="98"/>
      <c r="H14" s="98">
        <f t="shared" si="3"/>
        <v>0</v>
      </c>
      <c r="I14" s="99" t="e">
        <f t="shared" si="2"/>
        <v>#DIV/0!</v>
      </c>
    </row>
    <row r="15" spans="1:9" ht="15.75" x14ac:dyDescent="0.2">
      <c r="A15" s="133" t="s">
        <v>19</v>
      </c>
      <c r="B15" s="132"/>
      <c r="C15" s="96">
        <f t="shared" si="0"/>
        <v>0</v>
      </c>
      <c r="D15" s="97"/>
      <c r="E15" s="98"/>
      <c r="F15" s="98">
        <f t="shared" si="1"/>
        <v>0</v>
      </c>
      <c r="G15" s="98"/>
      <c r="H15" s="98">
        <f t="shared" si="3"/>
        <v>0</v>
      </c>
      <c r="I15" s="99" t="e">
        <f t="shared" si="2"/>
        <v>#DIV/0!</v>
      </c>
    </row>
    <row r="16" spans="1:9" ht="15.75" x14ac:dyDescent="0.2">
      <c r="A16" s="134" t="s">
        <v>7</v>
      </c>
      <c r="B16" s="135"/>
      <c r="C16" s="96">
        <f t="shared" si="0"/>
        <v>0</v>
      </c>
      <c r="D16" s="100"/>
      <c r="E16" s="104"/>
      <c r="F16" s="104">
        <f t="shared" si="1"/>
        <v>0</v>
      </c>
      <c r="G16" s="104"/>
      <c r="H16" s="98">
        <f t="shared" si="3"/>
        <v>0</v>
      </c>
      <c r="I16" s="99" t="e">
        <f t="shared" si="2"/>
        <v>#DIV/0!</v>
      </c>
    </row>
    <row r="17" spans="1:10" ht="15.75" x14ac:dyDescent="0.2">
      <c r="A17" s="134" t="s">
        <v>3</v>
      </c>
      <c r="B17" s="135"/>
      <c r="C17" s="105">
        <f t="shared" si="0"/>
        <v>0</v>
      </c>
      <c r="D17" s="100"/>
      <c r="E17" s="104"/>
      <c r="F17" s="104">
        <f t="shared" si="1"/>
        <v>0</v>
      </c>
      <c r="G17" s="104"/>
      <c r="H17" s="104">
        <f t="shared" si="3"/>
        <v>0</v>
      </c>
      <c r="I17" s="106" t="e">
        <f t="shared" si="2"/>
        <v>#DIV/0!</v>
      </c>
    </row>
    <row r="18" spans="1:10" ht="15.75" x14ac:dyDescent="0.2">
      <c r="A18" s="134" t="s">
        <v>43</v>
      </c>
      <c r="B18" s="135"/>
      <c r="C18" s="105">
        <f t="shared" si="0"/>
        <v>0</v>
      </c>
      <c r="D18" s="100"/>
      <c r="E18" s="104"/>
      <c r="F18" s="104">
        <f t="shared" si="1"/>
        <v>0</v>
      </c>
      <c r="G18" s="104"/>
      <c r="H18" s="104">
        <f t="shared" si="3"/>
        <v>0</v>
      </c>
      <c r="I18" s="106" t="e">
        <f t="shared" si="2"/>
        <v>#DIV/0!</v>
      </c>
      <c r="J18" s="78"/>
    </row>
    <row r="19" spans="1:10" ht="16.5" thickBot="1" x14ac:dyDescent="0.25">
      <c r="A19" s="136" t="s">
        <v>5</v>
      </c>
      <c r="B19" s="137"/>
      <c r="C19" s="109">
        <f t="shared" si="0"/>
        <v>0</v>
      </c>
      <c r="D19" s="110"/>
      <c r="E19" s="111"/>
      <c r="F19" s="111">
        <f t="shared" si="1"/>
        <v>0</v>
      </c>
      <c r="G19" s="111"/>
      <c r="H19" s="111">
        <f t="shared" si="3"/>
        <v>0</v>
      </c>
      <c r="I19" s="112" t="e">
        <f t="shared" si="2"/>
        <v>#DIV/0!</v>
      </c>
    </row>
    <row r="20" spans="1:10" ht="16.5" thickBot="1" x14ac:dyDescent="0.25">
      <c r="A20" s="138" t="s">
        <v>31</v>
      </c>
      <c r="B20" s="139">
        <f>SUM(B6:B19)</f>
        <v>0</v>
      </c>
      <c r="C20" s="140">
        <f t="shared" si="0"/>
        <v>0</v>
      </c>
      <c r="D20" s="141">
        <f>SUM(D6:D19)</f>
        <v>0</v>
      </c>
      <c r="E20" s="142">
        <f>SUM(E6:E19)</f>
        <v>0</v>
      </c>
      <c r="F20" s="142"/>
      <c r="G20" s="142">
        <f>SUM(G6:G19)</f>
        <v>0</v>
      </c>
      <c r="H20" s="142">
        <f>SUM(H6:H19)</f>
        <v>0</v>
      </c>
      <c r="I20" s="143" t="e">
        <f>SUM(I6:I19)</f>
        <v>#DIV/0!</v>
      </c>
    </row>
    <row r="21" spans="1:10" ht="13.5" thickBot="1" x14ac:dyDescent="0.25">
      <c r="A21" s="117"/>
      <c r="B21" s="118">
        <f>B20/(394*31)</f>
        <v>0</v>
      </c>
      <c r="C21" s="119"/>
      <c r="D21" s="120"/>
      <c r="E21" s="120"/>
      <c r="F21" s="120"/>
      <c r="G21" s="120"/>
      <c r="H21" s="120"/>
      <c r="I21" s="121"/>
    </row>
    <row r="22" spans="1:10" x14ac:dyDescent="0.2">
      <c r="A22" s="144"/>
      <c r="B22" s="145"/>
      <c r="C22" s="145"/>
      <c r="D22" s="146"/>
      <c r="E22" s="146"/>
      <c r="F22" s="146"/>
      <c r="G22" s="146"/>
      <c r="H22" s="146"/>
      <c r="I22" s="147"/>
    </row>
    <row r="23" spans="1:10" ht="15.75" x14ac:dyDescent="0.2">
      <c r="A23" s="148" t="s">
        <v>32</v>
      </c>
      <c r="B23" s="149"/>
      <c r="C23" s="146"/>
      <c r="D23" s="150"/>
      <c r="E23" s="150"/>
      <c r="F23" s="150"/>
      <c r="G23" s="150"/>
      <c r="H23" s="150"/>
      <c r="I23" s="144"/>
    </row>
    <row r="24" spans="1:10" x14ac:dyDescent="0.2">
      <c r="B24" s="27"/>
      <c r="D24" s="50"/>
      <c r="E24" s="48"/>
      <c r="G24" s="48"/>
    </row>
    <row r="25" spans="1:10" x14ac:dyDescent="0.2">
      <c r="B25" s="51"/>
      <c r="D25" s="52"/>
      <c r="E25" s="76"/>
    </row>
    <row r="26" spans="1:10" x14ac:dyDescent="0.2">
      <c r="B26" s="27"/>
      <c r="D26" s="50"/>
    </row>
    <row r="27" spans="1:10" x14ac:dyDescent="0.2">
      <c r="A27" t="s">
        <v>22</v>
      </c>
      <c r="B27" s="23">
        <v>122</v>
      </c>
      <c r="C27" s="35">
        <f>IF(ISERROR(D27/B27),0,(D27/B27))</f>
        <v>325.04032786885244</v>
      </c>
      <c r="D27" s="33">
        <v>39654.92</v>
      </c>
      <c r="E27" s="33">
        <v>8613.27</v>
      </c>
      <c r="F27" s="33">
        <v>7135.69</v>
      </c>
      <c r="G27" s="33"/>
      <c r="H27" s="33">
        <f>SUM(D27:G27)</f>
        <v>55403.880000000005</v>
      </c>
    </row>
    <row r="28" spans="1:10" x14ac:dyDescent="0.2">
      <c r="A28" t="s">
        <v>23</v>
      </c>
      <c r="B28" s="23">
        <v>134</v>
      </c>
      <c r="C28" s="35">
        <f>IF(ISERROR(D28/B28),0,(D28/B28))</f>
        <v>579.33395522388059</v>
      </c>
      <c r="D28" s="33">
        <v>77630.75</v>
      </c>
      <c r="E28" s="33">
        <v>17530.09</v>
      </c>
      <c r="F28" s="33">
        <v>13118.98</v>
      </c>
      <c r="G28" s="33"/>
      <c r="H28" s="33">
        <f>SUM(D28:G28)</f>
        <v>108279.81999999999</v>
      </c>
    </row>
    <row r="29" spans="1:10" x14ac:dyDescent="0.2">
      <c r="A29" t="s">
        <v>45</v>
      </c>
      <c r="C29" s="35">
        <f>IF(ISERROR(D29/B29),0,(D29/B29))</f>
        <v>0</v>
      </c>
      <c r="D29" s="33"/>
      <c r="E29" s="33"/>
      <c r="F29" s="33"/>
      <c r="G29" s="33"/>
      <c r="H29" s="33">
        <f>SUM(D29:G29)</f>
        <v>0</v>
      </c>
    </row>
    <row r="30" spans="1:10" x14ac:dyDescent="0.2">
      <c r="A30" t="s">
        <v>20</v>
      </c>
      <c r="C30" s="35">
        <f>IF(ISERROR(D30/B30),0,(D30/B30))</f>
        <v>0</v>
      </c>
      <c r="D30" s="33"/>
      <c r="E30" s="33"/>
      <c r="F30" s="33"/>
      <c r="G30" s="33"/>
      <c r="H30" s="33">
        <f>SUM(D30:G30)</f>
        <v>0</v>
      </c>
    </row>
    <row r="31" spans="1:10" s="42" customFormat="1" x14ac:dyDescent="0.2">
      <c r="B31" s="43">
        <f>SUM(B27:B30)</f>
        <v>256</v>
      </c>
      <c r="C31" s="44">
        <f>IF(ISERROR(D31/B31),0,(D31/B31))</f>
        <v>458.14714843749999</v>
      </c>
      <c r="D31" s="45">
        <f>SUM(D27:D30)</f>
        <v>117285.67</v>
      </c>
      <c r="E31" s="45">
        <f>SUM(E27:E30)</f>
        <v>26143.360000000001</v>
      </c>
      <c r="F31" s="45">
        <f>SUM(F27:F30)</f>
        <v>20254.669999999998</v>
      </c>
      <c r="G31" s="45"/>
      <c r="H31" s="45">
        <f>SUM(D31:G31)</f>
        <v>163683.70000000001</v>
      </c>
    </row>
    <row r="33" spans="1:8" x14ac:dyDescent="0.2">
      <c r="A33" t="s">
        <v>25</v>
      </c>
      <c r="B33" s="23">
        <v>52</v>
      </c>
      <c r="C33" s="36">
        <f t="shared" ref="C33:C39" si="4">IF(ISERROR(D33/B33),0,(D33/B33))</f>
        <v>584.79576923076922</v>
      </c>
      <c r="D33" s="53">
        <v>30409.38</v>
      </c>
      <c r="E33" s="33">
        <v>3134.37</v>
      </c>
      <c r="F33" s="33"/>
      <c r="G33" s="33">
        <v>4821.75</v>
      </c>
      <c r="H33" s="33">
        <f t="shared" ref="H33:H38" si="5">SUM(D33:G33)</f>
        <v>38365.5</v>
      </c>
    </row>
    <row r="34" spans="1:8" x14ac:dyDescent="0.2">
      <c r="A34" t="s">
        <v>26</v>
      </c>
      <c r="B34" s="23">
        <v>79</v>
      </c>
      <c r="C34" s="36">
        <f t="shared" si="4"/>
        <v>740.44822784810128</v>
      </c>
      <c r="D34" s="33">
        <v>58495.41</v>
      </c>
      <c r="E34" s="33">
        <v>12227.95</v>
      </c>
      <c r="F34" s="33"/>
      <c r="G34" s="33">
        <v>10605.57</v>
      </c>
      <c r="H34" s="33">
        <f t="shared" si="5"/>
        <v>81328.929999999993</v>
      </c>
    </row>
    <row r="35" spans="1:8" x14ac:dyDescent="0.2">
      <c r="A35" t="s">
        <v>27</v>
      </c>
      <c r="B35" s="23">
        <v>60</v>
      </c>
      <c r="C35" s="36">
        <f t="shared" si="4"/>
        <v>358.49950000000001</v>
      </c>
      <c r="D35" s="33">
        <v>21509.97</v>
      </c>
      <c r="E35" s="33">
        <v>3542.78</v>
      </c>
      <c r="F35" s="33"/>
      <c r="G35" s="33">
        <v>4763.99</v>
      </c>
      <c r="H35" s="33">
        <f t="shared" si="5"/>
        <v>29816.739999999998</v>
      </c>
    </row>
    <row r="36" spans="1:8" x14ac:dyDescent="0.2">
      <c r="A36" t="s">
        <v>21</v>
      </c>
      <c r="B36" s="23">
        <v>155</v>
      </c>
      <c r="C36" s="36">
        <f t="shared" si="4"/>
        <v>539.72374193548387</v>
      </c>
      <c r="D36" s="33">
        <v>83657.179999999993</v>
      </c>
      <c r="E36" s="33">
        <v>15444.34</v>
      </c>
      <c r="F36" s="33"/>
      <c r="G36" s="33">
        <v>16686.12</v>
      </c>
      <c r="H36" s="33">
        <f t="shared" si="5"/>
        <v>115787.63999999998</v>
      </c>
    </row>
    <row r="37" spans="1:8" x14ac:dyDescent="0.2">
      <c r="A37" t="s">
        <v>28</v>
      </c>
      <c r="B37" s="23">
        <v>379</v>
      </c>
      <c r="C37" s="36">
        <f t="shared" si="4"/>
        <v>698.70002638522431</v>
      </c>
      <c r="D37" s="33">
        <v>264807.31</v>
      </c>
      <c r="E37" s="33">
        <v>29585.59</v>
      </c>
      <c r="F37" s="33"/>
      <c r="G37" s="33">
        <v>41422.339999999997</v>
      </c>
      <c r="H37" s="33">
        <f t="shared" si="5"/>
        <v>335815.24</v>
      </c>
    </row>
    <row r="38" spans="1:8" x14ac:dyDescent="0.2">
      <c r="A38" t="s">
        <v>29</v>
      </c>
      <c r="B38" s="23">
        <v>31</v>
      </c>
      <c r="C38" s="36">
        <f t="shared" si="4"/>
        <v>542.14096774193547</v>
      </c>
      <c r="D38" s="33">
        <v>16806.37</v>
      </c>
      <c r="E38" s="33">
        <v>4328.76</v>
      </c>
      <c r="F38" s="33"/>
      <c r="G38" s="33">
        <v>3132.7</v>
      </c>
      <c r="H38" s="33">
        <f t="shared" si="5"/>
        <v>24267.829999999998</v>
      </c>
    </row>
    <row r="39" spans="1:8" s="37" customFormat="1" x14ac:dyDescent="0.2">
      <c r="B39" s="38">
        <f>SUM(B33:B38)</f>
        <v>756</v>
      </c>
      <c r="C39" s="39">
        <f t="shared" si="4"/>
        <v>629.21378306878307</v>
      </c>
      <c r="D39" s="40">
        <f>SUM(D33:D38)</f>
        <v>475685.62</v>
      </c>
      <c r="E39" s="40">
        <f>SUM(E33:E38)</f>
        <v>68263.789999999994</v>
      </c>
      <c r="F39" s="40"/>
      <c r="G39" s="40">
        <f>SUM(G33:G38)</f>
        <v>81432.469999999987</v>
      </c>
      <c r="H39" s="41">
        <f>SUM(H33:H38)</f>
        <v>625381.87999999989</v>
      </c>
    </row>
    <row r="41" spans="1:8" x14ac:dyDescent="0.2">
      <c r="A41" t="s">
        <v>33</v>
      </c>
      <c r="B41" s="23">
        <v>40</v>
      </c>
      <c r="C41" s="36">
        <f>IF(ISERROR(D41/B41),0,(D41/B41))</f>
        <v>347.678</v>
      </c>
      <c r="D41" s="53">
        <v>13907.12</v>
      </c>
      <c r="E41" s="33">
        <v>6494.3</v>
      </c>
      <c r="F41" s="50"/>
      <c r="G41" s="50">
        <v>2477.5</v>
      </c>
      <c r="H41" s="33">
        <f>SUM(D41:G41)</f>
        <v>22878.920000000002</v>
      </c>
    </row>
    <row r="42" spans="1:8" x14ac:dyDescent="0.2">
      <c r="A42" t="s">
        <v>34</v>
      </c>
      <c r="B42" s="23">
        <v>705</v>
      </c>
      <c r="C42" s="36">
        <f>IF(ISERROR(D42/B42),0,(D42/B42))</f>
        <v>499.08825531914891</v>
      </c>
      <c r="D42" s="33">
        <v>351857.22</v>
      </c>
      <c r="E42" s="33">
        <v>101217.78</v>
      </c>
      <c r="G42" s="23">
        <v>56643.33</v>
      </c>
      <c r="H42" s="33">
        <f>SUM(D42:G42)</f>
        <v>509718.33</v>
      </c>
    </row>
    <row r="43" spans="1:8" x14ac:dyDescent="0.2">
      <c r="A43" t="s">
        <v>44</v>
      </c>
      <c r="B43" s="23">
        <v>805</v>
      </c>
      <c r="C43" s="36">
        <f>IF(ISERROR(D43/B43),0,(D43/B43))</f>
        <v>436.03893167701864</v>
      </c>
      <c r="D43" s="33">
        <v>351011.34</v>
      </c>
      <c r="E43" s="33">
        <v>90195.51</v>
      </c>
      <c r="F43" s="50"/>
      <c r="G43" s="50">
        <v>59293.57</v>
      </c>
      <c r="H43" s="33">
        <f>SUM(D43:G43)</f>
        <v>500500.42000000004</v>
      </c>
    </row>
    <row r="44" spans="1:8" x14ac:dyDescent="0.2">
      <c r="C44" s="36"/>
      <c r="D44" s="33"/>
      <c r="E44" s="33"/>
      <c r="F44" s="77"/>
      <c r="G44" s="77"/>
      <c r="H44" s="33"/>
    </row>
    <row r="45" spans="1:8" x14ac:dyDescent="0.2">
      <c r="B45" s="72">
        <f>SUM(B41:B43)</f>
        <v>1550</v>
      </c>
      <c r="C45" s="73">
        <f>IF(ISERROR(D45/B45),0,(D45/B45))</f>
        <v>462.43592258064513</v>
      </c>
      <c r="D45" s="45">
        <f>SUM(D41:D43)</f>
        <v>716775.67999999993</v>
      </c>
      <c r="E45" s="45">
        <f>SUM(E41:E43)</f>
        <v>197907.59</v>
      </c>
      <c r="F45" s="45"/>
      <c r="G45" s="45">
        <f>SUM(G41:G43)</f>
        <v>118414.39999999999</v>
      </c>
      <c r="H45" s="73">
        <f>SUM(D45:G45)</f>
        <v>1033097.6699999999</v>
      </c>
    </row>
    <row r="47" spans="1:8" x14ac:dyDescent="0.2">
      <c r="A47" t="s">
        <v>30</v>
      </c>
      <c r="B47" s="46">
        <v>10894</v>
      </c>
      <c r="C47" s="47">
        <f>IF(ISERROR(D47/B47),0,(D47/B47))</f>
        <v>474.85475604002198</v>
      </c>
      <c r="D47" s="50">
        <v>5173067.7122999998</v>
      </c>
      <c r="E47" s="50">
        <v>1651845.7</v>
      </c>
      <c r="F47" s="50"/>
      <c r="G47" s="50">
        <v>594698</v>
      </c>
      <c r="H47" s="50">
        <f>SUM(D47:G47)</f>
        <v>7419611.4123</v>
      </c>
    </row>
    <row r="48" spans="1:8" x14ac:dyDescent="0.2">
      <c r="H48" s="50"/>
    </row>
    <row r="49" spans="8:8" x14ac:dyDescent="0.2">
      <c r="H49" s="48"/>
    </row>
  </sheetData>
  <mergeCells count="1">
    <mergeCell ref="A4:I4"/>
  </mergeCells>
  <phoneticPr fontId="0" type="noConversion"/>
  <pageMargins left="0.51" right="0.68" top="1" bottom="1" header="0.5" footer="0.5"/>
  <pageSetup scale="90" orientation="landscape" horizontalDpi="1200" verticalDpi="12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49"/>
  <sheetViews>
    <sheetView workbookViewId="0">
      <selection activeCell="A3" sqref="A3:I23"/>
    </sheetView>
  </sheetViews>
  <sheetFormatPr defaultRowHeight="12.75" x14ac:dyDescent="0.2"/>
  <cols>
    <col min="1" max="1" width="26.42578125" bestFit="1" customWidth="1"/>
    <col min="2" max="2" width="8" style="23" customWidth="1"/>
    <col min="3" max="3" width="9.140625" style="23"/>
    <col min="4" max="5" width="13.140625" style="23" customWidth="1"/>
    <col min="6" max="6" width="14.140625" style="23" bestFit="1" customWidth="1"/>
    <col min="7" max="8" width="13.140625" style="23" customWidth="1"/>
    <col min="9" max="9" width="13.140625" customWidth="1"/>
  </cols>
  <sheetData>
    <row r="3" spans="1:9" x14ac:dyDescent="0.2">
      <c r="A3" s="144"/>
      <c r="B3" s="145"/>
      <c r="C3" s="145"/>
      <c r="D3" s="145"/>
      <c r="E3" s="145"/>
      <c r="F3" s="145"/>
      <c r="G3" s="145"/>
      <c r="H3" s="145"/>
      <c r="I3" s="144"/>
    </row>
    <row r="4" spans="1:9" ht="16.5" thickBot="1" x14ac:dyDescent="0.25">
      <c r="A4" s="126">
        <v>40057</v>
      </c>
      <c r="B4" s="127"/>
      <c r="C4" s="127"/>
      <c r="D4" s="127"/>
      <c r="E4" s="127"/>
      <c r="F4" s="127"/>
      <c r="G4" s="127"/>
      <c r="H4" s="127"/>
      <c r="I4" s="127"/>
    </row>
    <row r="5" spans="1:9" ht="16.5" thickBot="1" x14ac:dyDescent="0.25">
      <c r="A5" s="83" t="s">
        <v>0</v>
      </c>
      <c r="B5" s="84" t="s">
        <v>1</v>
      </c>
      <c r="C5" s="85" t="s">
        <v>53</v>
      </c>
      <c r="D5" s="86" t="s">
        <v>2</v>
      </c>
      <c r="E5" s="87" t="s">
        <v>8</v>
      </c>
      <c r="F5" s="87" t="s">
        <v>41</v>
      </c>
      <c r="G5" s="87" t="s">
        <v>9</v>
      </c>
      <c r="H5" s="87" t="s">
        <v>10</v>
      </c>
      <c r="I5" s="87" t="s">
        <v>35</v>
      </c>
    </row>
    <row r="6" spans="1:9" ht="15.75" x14ac:dyDescent="0.2">
      <c r="A6" s="128" t="s">
        <v>11</v>
      </c>
      <c r="B6" s="129"/>
      <c r="C6" s="90">
        <f t="shared" ref="C6:C20" si="0">IF(ISERROR(D6/B6),0,(D6/B6))</f>
        <v>0</v>
      </c>
      <c r="D6" s="91"/>
      <c r="E6" s="130"/>
      <c r="F6" s="92">
        <f t="shared" ref="F6:F19" si="1">IF(ISERROR(E6/B6),0,(E6/B6))</f>
        <v>0</v>
      </c>
      <c r="G6" s="130"/>
      <c r="H6" s="130">
        <f t="shared" ref="H6:H19" si="2">G6+E6+D6</f>
        <v>0</v>
      </c>
      <c r="I6" s="93" t="e">
        <f t="shared" ref="I6:I19" si="3">B6/$B$20</f>
        <v>#DIV/0!</v>
      </c>
    </row>
    <row r="7" spans="1:9" ht="15.75" x14ac:dyDescent="0.2">
      <c r="A7" s="131" t="s">
        <v>12</v>
      </c>
      <c r="B7" s="132"/>
      <c r="C7" s="96">
        <f t="shared" si="0"/>
        <v>0</v>
      </c>
      <c r="D7" s="97"/>
      <c r="E7" s="98"/>
      <c r="F7" s="98">
        <f t="shared" si="1"/>
        <v>0</v>
      </c>
      <c r="G7" s="98"/>
      <c r="H7" s="98">
        <f t="shared" si="2"/>
        <v>0</v>
      </c>
      <c r="I7" s="99" t="e">
        <f t="shared" si="3"/>
        <v>#DIV/0!</v>
      </c>
    </row>
    <row r="8" spans="1:9" ht="15.75" x14ac:dyDescent="0.2">
      <c r="A8" s="131" t="s">
        <v>18</v>
      </c>
      <c r="B8" s="132"/>
      <c r="C8" s="96">
        <f t="shared" si="0"/>
        <v>0</v>
      </c>
      <c r="D8" s="97"/>
      <c r="E8" s="98"/>
      <c r="F8" s="98">
        <f t="shared" si="1"/>
        <v>0</v>
      </c>
      <c r="G8" s="98"/>
      <c r="H8" s="98">
        <f t="shared" si="2"/>
        <v>0</v>
      </c>
      <c r="I8" s="99" t="e">
        <f t="shared" si="3"/>
        <v>#DIV/0!</v>
      </c>
    </row>
    <row r="9" spans="1:9" ht="15.75" x14ac:dyDescent="0.2">
      <c r="A9" s="131" t="s">
        <v>13</v>
      </c>
      <c r="B9" s="132"/>
      <c r="C9" s="96">
        <f t="shared" si="0"/>
        <v>0</v>
      </c>
      <c r="D9" s="97"/>
      <c r="E9" s="98"/>
      <c r="F9" s="98">
        <f t="shared" si="1"/>
        <v>0</v>
      </c>
      <c r="G9" s="98"/>
      <c r="H9" s="98">
        <f t="shared" si="2"/>
        <v>0</v>
      </c>
      <c r="I9" s="99" t="e">
        <f t="shared" si="3"/>
        <v>#DIV/0!</v>
      </c>
    </row>
    <row r="10" spans="1:9" ht="15.75" x14ac:dyDescent="0.2">
      <c r="A10" s="131" t="s">
        <v>4</v>
      </c>
      <c r="B10" s="132"/>
      <c r="C10" s="96">
        <f t="shared" si="0"/>
        <v>0</v>
      </c>
      <c r="D10" s="97"/>
      <c r="E10" s="98"/>
      <c r="F10" s="98">
        <f t="shared" si="1"/>
        <v>0</v>
      </c>
      <c r="G10" s="98"/>
      <c r="H10" s="98">
        <f t="shared" si="2"/>
        <v>0</v>
      </c>
      <c r="I10" s="99" t="e">
        <f t="shared" si="3"/>
        <v>#DIV/0!</v>
      </c>
    </row>
    <row r="11" spans="1:9" ht="15.75" x14ac:dyDescent="0.2">
      <c r="A11" s="131" t="s">
        <v>14</v>
      </c>
      <c r="B11" s="132"/>
      <c r="C11" s="96">
        <f t="shared" si="0"/>
        <v>0</v>
      </c>
      <c r="D11" s="97"/>
      <c r="E11" s="98"/>
      <c r="F11" s="98">
        <f t="shared" si="1"/>
        <v>0</v>
      </c>
      <c r="G11" s="98"/>
      <c r="H11" s="98">
        <f t="shared" si="2"/>
        <v>0</v>
      </c>
      <c r="I11" s="99" t="e">
        <f t="shared" si="3"/>
        <v>#DIV/0!</v>
      </c>
    </row>
    <row r="12" spans="1:9" ht="15.75" x14ac:dyDescent="0.2">
      <c r="A12" s="131" t="s">
        <v>15</v>
      </c>
      <c r="B12" s="132"/>
      <c r="C12" s="96">
        <f t="shared" si="0"/>
        <v>0</v>
      </c>
      <c r="D12" s="97"/>
      <c r="E12" s="98"/>
      <c r="F12" s="98">
        <f t="shared" si="1"/>
        <v>0</v>
      </c>
      <c r="G12" s="98"/>
      <c r="H12" s="98">
        <f t="shared" si="2"/>
        <v>0</v>
      </c>
      <c r="I12" s="99" t="e">
        <f t="shared" si="3"/>
        <v>#DIV/0!</v>
      </c>
    </row>
    <row r="13" spans="1:9" ht="15.75" x14ac:dyDescent="0.2">
      <c r="A13" s="131" t="s">
        <v>16</v>
      </c>
      <c r="B13" s="132"/>
      <c r="C13" s="96">
        <f t="shared" si="0"/>
        <v>0</v>
      </c>
      <c r="D13" s="97"/>
      <c r="E13" s="98"/>
      <c r="F13" s="98">
        <f t="shared" si="1"/>
        <v>0</v>
      </c>
      <c r="G13" s="98"/>
      <c r="H13" s="98">
        <f t="shared" si="2"/>
        <v>0</v>
      </c>
      <c r="I13" s="99" t="e">
        <f t="shared" si="3"/>
        <v>#DIV/0!</v>
      </c>
    </row>
    <row r="14" spans="1:9" ht="15.75" x14ac:dyDescent="0.2">
      <c r="A14" s="131" t="s">
        <v>17</v>
      </c>
      <c r="B14" s="132"/>
      <c r="C14" s="96">
        <f t="shared" si="0"/>
        <v>0</v>
      </c>
      <c r="D14" s="97"/>
      <c r="E14" s="98"/>
      <c r="F14" s="98">
        <f t="shared" si="1"/>
        <v>0</v>
      </c>
      <c r="G14" s="98"/>
      <c r="H14" s="98">
        <f t="shared" si="2"/>
        <v>0</v>
      </c>
      <c r="I14" s="99" t="e">
        <f t="shared" si="3"/>
        <v>#DIV/0!</v>
      </c>
    </row>
    <row r="15" spans="1:9" ht="15.75" x14ac:dyDescent="0.2">
      <c r="A15" s="133" t="s">
        <v>19</v>
      </c>
      <c r="B15" s="132"/>
      <c r="C15" s="96">
        <f t="shared" si="0"/>
        <v>0</v>
      </c>
      <c r="D15" s="97"/>
      <c r="E15" s="98"/>
      <c r="F15" s="98">
        <f t="shared" si="1"/>
        <v>0</v>
      </c>
      <c r="G15" s="98"/>
      <c r="H15" s="98">
        <f t="shared" si="2"/>
        <v>0</v>
      </c>
      <c r="I15" s="99" t="e">
        <f t="shared" si="3"/>
        <v>#DIV/0!</v>
      </c>
    </row>
    <row r="16" spans="1:9" ht="15.75" x14ac:dyDescent="0.2">
      <c r="A16" s="134" t="s">
        <v>7</v>
      </c>
      <c r="B16" s="135"/>
      <c r="C16" s="96">
        <f t="shared" si="0"/>
        <v>0</v>
      </c>
      <c r="D16" s="100"/>
      <c r="E16" s="104"/>
      <c r="F16" s="104">
        <f t="shared" si="1"/>
        <v>0</v>
      </c>
      <c r="G16" s="104"/>
      <c r="H16" s="98">
        <f t="shared" si="2"/>
        <v>0</v>
      </c>
      <c r="I16" s="99" t="e">
        <f t="shared" si="3"/>
        <v>#DIV/0!</v>
      </c>
    </row>
    <row r="17" spans="1:10" ht="15.75" x14ac:dyDescent="0.2">
      <c r="A17" s="134" t="s">
        <v>3</v>
      </c>
      <c r="B17" s="135"/>
      <c r="C17" s="105">
        <f t="shared" si="0"/>
        <v>0</v>
      </c>
      <c r="D17" s="100"/>
      <c r="E17" s="104"/>
      <c r="F17" s="104">
        <f t="shared" si="1"/>
        <v>0</v>
      </c>
      <c r="G17" s="104"/>
      <c r="H17" s="104">
        <f t="shared" si="2"/>
        <v>0</v>
      </c>
      <c r="I17" s="106" t="e">
        <f t="shared" si="3"/>
        <v>#DIV/0!</v>
      </c>
    </row>
    <row r="18" spans="1:10" ht="15.75" x14ac:dyDescent="0.2">
      <c r="A18" s="134" t="s">
        <v>43</v>
      </c>
      <c r="B18" s="135"/>
      <c r="C18" s="105">
        <f t="shared" si="0"/>
        <v>0</v>
      </c>
      <c r="D18" s="100"/>
      <c r="E18" s="104"/>
      <c r="F18" s="104">
        <f t="shared" si="1"/>
        <v>0</v>
      </c>
      <c r="G18" s="104"/>
      <c r="H18" s="104">
        <f t="shared" si="2"/>
        <v>0</v>
      </c>
      <c r="I18" s="106" t="e">
        <f t="shared" si="3"/>
        <v>#DIV/0!</v>
      </c>
      <c r="J18" s="79"/>
    </row>
    <row r="19" spans="1:10" ht="16.5" thickBot="1" x14ac:dyDescent="0.25">
      <c r="A19" s="136" t="s">
        <v>5</v>
      </c>
      <c r="B19" s="137"/>
      <c r="C19" s="109">
        <f t="shared" si="0"/>
        <v>0</v>
      </c>
      <c r="D19" s="110"/>
      <c r="E19" s="111"/>
      <c r="F19" s="111">
        <f t="shared" si="1"/>
        <v>0</v>
      </c>
      <c r="G19" s="111"/>
      <c r="H19" s="111">
        <f t="shared" si="2"/>
        <v>0</v>
      </c>
      <c r="I19" s="112" t="e">
        <f t="shared" si="3"/>
        <v>#DIV/0!</v>
      </c>
    </row>
    <row r="20" spans="1:10" ht="16.5" thickBot="1" x14ac:dyDescent="0.25">
      <c r="A20" s="138" t="s">
        <v>31</v>
      </c>
      <c r="B20" s="139">
        <f>SUM(B6:B19)</f>
        <v>0</v>
      </c>
      <c r="C20" s="140">
        <f t="shared" si="0"/>
        <v>0</v>
      </c>
      <c r="D20" s="141">
        <f>SUM(D6:D19)</f>
        <v>0</v>
      </c>
      <c r="E20" s="142">
        <f>SUM(E6:E19)</f>
        <v>0</v>
      </c>
      <c r="F20" s="142"/>
      <c r="G20" s="142">
        <f>SUM(G6:G19)</f>
        <v>0</v>
      </c>
      <c r="H20" s="142">
        <f>SUM(H6:H19)</f>
        <v>0</v>
      </c>
      <c r="I20" s="143" t="e">
        <f>SUM(I6:I19)</f>
        <v>#DIV/0!</v>
      </c>
    </row>
    <row r="21" spans="1:10" ht="13.5" thickBot="1" x14ac:dyDescent="0.25">
      <c r="A21" s="117"/>
      <c r="B21" s="118">
        <f>B20/(394*30)</f>
        <v>0</v>
      </c>
      <c r="C21" s="119"/>
      <c r="D21" s="120"/>
      <c r="E21" s="120"/>
      <c r="F21" s="120"/>
      <c r="G21" s="120"/>
      <c r="H21" s="120"/>
      <c r="I21" s="121"/>
    </row>
    <row r="22" spans="1:10" x14ac:dyDescent="0.2">
      <c r="A22" s="144"/>
      <c r="B22" s="145"/>
      <c r="C22" s="145"/>
      <c r="D22" s="146"/>
      <c r="E22" s="146"/>
      <c r="F22" s="146"/>
      <c r="G22" s="146"/>
      <c r="H22" s="146"/>
      <c r="I22" s="147"/>
    </row>
    <row r="23" spans="1:10" ht="15.75" x14ac:dyDescent="0.2">
      <c r="A23" s="148" t="s">
        <v>32</v>
      </c>
      <c r="B23" s="149"/>
      <c r="C23" s="146"/>
      <c r="D23" s="150"/>
      <c r="E23" s="150"/>
      <c r="F23" s="150"/>
      <c r="G23" s="150"/>
      <c r="H23" s="150"/>
      <c r="I23" s="144"/>
    </row>
    <row r="24" spans="1:10" x14ac:dyDescent="0.2">
      <c r="B24" s="27"/>
      <c r="D24" s="50"/>
      <c r="E24" s="48"/>
      <c r="G24" s="48"/>
    </row>
    <row r="25" spans="1:10" x14ac:dyDescent="0.2">
      <c r="B25" s="51"/>
      <c r="D25" s="52"/>
      <c r="E25" s="76"/>
    </row>
    <row r="26" spans="1:10" x14ac:dyDescent="0.2">
      <c r="B26" s="27"/>
      <c r="D26" s="50"/>
    </row>
    <row r="27" spans="1:10" x14ac:dyDescent="0.2">
      <c r="A27" t="s">
        <v>22</v>
      </c>
      <c r="B27" s="23">
        <v>173</v>
      </c>
      <c r="C27" s="35">
        <f>IF(ISERROR(D27/B27),0,(D27/B27))</f>
        <v>242.4437572254335</v>
      </c>
      <c r="D27" s="33">
        <v>41942.769999999997</v>
      </c>
      <c r="E27" s="33">
        <v>13672.18</v>
      </c>
      <c r="F27" s="33"/>
      <c r="G27" s="33">
        <v>13672.18</v>
      </c>
      <c r="H27" s="33">
        <f>SUM(D27:G27)</f>
        <v>69287.13</v>
      </c>
    </row>
    <row r="28" spans="1:10" x14ac:dyDescent="0.2">
      <c r="A28" t="s">
        <v>23</v>
      </c>
      <c r="B28" s="23">
        <v>317</v>
      </c>
      <c r="C28" s="35">
        <f>IF(ISERROR(D28/B28),0,(D28/B28))</f>
        <v>310.34886435331231</v>
      </c>
      <c r="D28" s="33">
        <v>98380.59</v>
      </c>
      <c r="E28" s="33">
        <v>28984.81</v>
      </c>
      <c r="F28" s="33"/>
      <c r="G28" s="33">
        <v>21242.57</v>
      </c>
      <c r="H28" s="33">
        <f>SUM(D28:G28)</f>
        <v>148607.97</v>
      </c>
    </row>
    <row r="29" spans="1:10" x14ac:dyDescent="0.2">
      <c r="A29" t="s">
        <v>45</v>
      </c>
      <c r="B29" s="23">
        <v>72</v>
      </c>
      <c r="C29" s="35">
        <f>IF(ISERROR(D29/B29),0,(D29/B29))</f>
        <v>287.84333333333336</v>
      </c>
      <c r="D29" s="33">
        <v>20724.72</v>
      </c>
      <c r="E29" s="33">
        <v>10206.459999999999</v>
      </c>
      <c r="F29" s="33"/>
      <c r="G29" s="33">
        <v>5264.42</v>
      </c>
      <c r="H29" s="33">
        <f>SUM(D29:G29)</f>
        <v>36195.599999999999</v>
      </c>
    </row>
    <row r="30" spans="1:10" x14ac:dyDescent="0.2">
      <c r="A30" t="s">
        <v>20</v>
      </c>
      <c r="C30" s="35">
        <f>IF(ISERROR(D30/B30),0,(D30/B30))</f>
        <v>0</v>
      </c>
      <c r="D30" s="33"/>
      <c r="E30" s="33"/>
      <c r="F30" s="33"/>
      <c r="G30" s="33"/>
      <c r="H30" s="33">
        <f>SUM(D30:G30)</f>
        <v>0</v>
      </c>
    </row>
    <row r="31" spans="1:10" s="42" customFormat="1" x14ac:dyDescent="0.2">
      <c r="B31" s="43">
        <f>SUM(B27:B30)</f>
        <v>562</v>
      </c>
      <c r="C31" s="44">
        <f>IF(ISERROR(D31/B31),0,(D31/B31))</f>
        <v>286.56241992882559</v>
      </c>
      <c r="D31" s="45">
        <f>SUM(D27:D30)</f>
        <v>161048.07999999999</v>
      </c>
      <c r="E31" s="45">
        <f>SUM(E27:E30)</f>
        <v>52863.450000000004</v>
      </c>
      <c r="F31" s="45"/>
      <c r="G31" s="45">
        <f>SUM(G27:G30)</f>
        <v>40179.17</v>
      </c>
      <c r="H31" s="45">
        <f>SUM(D31:G31)</f>
        <v>254090.7</v>
      </c>
    </row>
    <row r="33" spans="1:8" x14ac:dyDescent="0.2">
      <c r="A33" t="s">
        <v>25</v>
      </c>
      <c r="B33" s="23">
        <v>19</v>
      </c>
      <c r="C33" s="36">
        <f t="shared" ref="C33:C39" si="4">IF(ISERROR(D33/B33),0,(D33/B33))</f>
        <v>381.17842105263162</v>
      </c>
      <c r="D33" s="53">
        <v>7242.39</v>
      </c>
      <c r="E33" s="33">
        <v>2157.4</v>
      </c>
      <c r="F33" s="33"/>
      <c r="G33" s="33">
        <v>1175.51</v>
      </c>
      <c r="H33" s="33">
        <f t="shared" ref="H33:H38" si="5">SUM(D33:G33)</f>
        <v>10575.300000000001</v>
      </c>
    </row>
    <row r="34" spans="1:8" x14ac:dyDescent="0.2">
      <c r="A34" t="s">
        <v>26</v>
      </c>
      <c r="B34" s="23">
        <v>5</v>
      </c>
      <c r="C34" s="36">
        <f t="shared" si="4"/>
        <v>319.31799999999998</v>
      </c>
      <c r="D34" s="33">
        <v>1596.59</v>
      </c>
      <c r="E34" s="33">
        <v>367.87</v>
      </c>
      <c r="F34" s="33"/>
      <c r="G34" s="33">
        <v>280.83999999999997</v>
      </c>
      <c r="H34" s="33">
        <f t="shared" si="5"/>
        <v>2245.3000000000002</v>
      </c>
    </row>
    <row r="35" spans="1:8" x14ac:dyDescent="0.2">
      <c r="A35" t="s">
        <v>27</v>
      </c>
      <c r="B35" s="23">
        <v>68</v>
      </c>
      <c r="C35" s="36">
        <f t="shared" si="4"/>
        <v>285.74220588235295</v>
      </c>
      <c r="D35" s="33">
        <v>19430.47</v>
      </c>
      <c r="E35" s="33">
        <v>2519.71</v>
      </c>
      <c r="F35" s="33"/>
      <c r="G35" s="33">
        <v>3687.34</v>
      </c>
      <c r="H35" s="33">
        <f t="shared" si="5"/>
        <v>25637.52</v>
      </c>
    </row>
    <row r="36" spans="1:8" x14ac:dyDescent="0.2">
      <c r="A36" t="s">
        <v>21</v>
      </c>
      <c r="B36" s="23">
        <v>33</v>
      </c>
      <c r="C36" s="36">
        <f t="shared" si="4"/>
        <v>344.56757575757575</v>
      </c>
      <c r="D36" s="33">
        <v>11370.73</v>
      </c>
      <c r="E36" s="33">
        <v>4676.4399999999996</v>
      </c>
      <c r="F36" s="33"/>
      <c r="G36" s="33">
        <v>2297.7800000000002</v>
      </c>
      <c r="H36" s="33">
        <f t="shared" si="5"/>
        <v>18344.949999999997</v>
      </c>
    </row>
    <row r="37" spans="1:8" x14ac:dyDescent="0.2">
      <c r="A37" t="s">
        <v>28</v>
      </c>
      <c r="B37" s="23">
        <v>17</v>
      </c>
      <c r="C37" s="36">
        <f t="shared" si="4"/>
        <v>954.27470588235292</v>
      </c>
      <c r="D37" s="33">
        <v>16222.67</v>
      </c>
      <c r="E37" s="33">
        <v>1295.92</v>
      </c>
      <c r="F37" s="33"/>
      <c r="G37" s="33">
        <v>2927.23</v>
      </c>
      <c r="H37" s="33">
        <f t="shared" si="5"/>
        <v>20445.82</v>
      </c>
    </row>
    <row r="38" spans="1:8" x14ac:dyDescent="0.2">
      <c r="A38" t="s">
        <v>29</v>
      </c>
      <c r="C38" s="36">
        <f t="shared" si="4"/>
        <v>0</v>
      </c>
      <c r="D38" s="33"/>
      <c r="E38" s="33"/>
      <c r="F38" s="33"/>
      <c r="G38" s="33"/>
      <c r="H38" s="33">
        <f t="shared" si="5"/>
        <v>0</v>
      </c>
    </row>
    <row r="39" spans="1:8" s="37" customFormat="1" x14ac:dyDescent="0.2">
      <c r="B39" s="38">
        <f>SUM(B33:B38)</f>
        <v>142</v>
      </c>
      <c r="C39" s="39">
        <f t="shared" si="4"/>
        <v>393.40035211267605</v>
      </c>
      <c r="D39" s="40">
        <f>SUM(D33:D38)</f>
        <v>55862.85</v>
      </c>
      <c r="E39" s="40">
        <f>SUM(E33:E38)</f>
        <v>11017.339999999998</v>
      </c>
      <c r="F39" s="40"/>
      <c r="G39" s="40">
        <f>SUM(G33:G38)</f>
        <v>10368.700000000001</v>
      </c>
      <c r="H39" s="41">
        <f>SUM(H33:H38)</f>
        <v>77248.89</v>
      </c>
    </row>
    <row r="41" spans="1:8" x14ac:dyDescent="0.2">
      <c r="A41" t="s">
        <v>33</v>
      </c>
      <c r="B41" s="23">
        <v>62</v>
      </c>
      <c r="C41" s="36">
        <f>IF(ISERROR(D41/B41),0,(D41/B41))</f>
        <v>181.28887096774193</v>
      </c>
      <c r="D41" s="53">
        <v>11239.91</v>
      </c>
      <c r="E41" s="33">
        <v>8691.51</v>
      </c>
      <c r="F41" s="50"/>
      <c r="G41" s="50">
        <v>2664.02</v>
      </c>
      <c r="H41" s="33">
        <f>SUM(D41:G41)</f>
        <v>22595.439999999999</v>
      </c>
    </row>
    <row r="42" spans="1:8" x14ac:dyDescent="0.2">
      <c r="A42" t="s">
        <v>34</v>
      </c>
      <c r="B42" s="23">
        <v>2150</v>
      </c>
      <c r="C42" s="36">
        <f>IF(ISERROR(D42/B42),0,(D42/B42))</f>
        <v>315.84530697674421</v>
      </c>
      <c r="D42" s="33">
        <v>679067.41</v>
      </c>
      <c r="E42" s="33">
        <v>282264.09000000003</v>
      </c>
      <c r="G42" s="23">
        <v>124757.29</v>
      </c>
      <c r="H42" s="33">
        <f>SUM(D42:G42)</f>
        <v>1086088.79</v>
      </c>
    </row>
    <row r="43" spans="1:8" x14ac:dyDescent="0.2">
      <c r="A43" t="s">
        <v>44</v>
      </c>
      <c r="B43" s="23">
        <v>33</v>
      </c>
      <c r="C43" s="36">
        <f>IF(ISERROR(D43/B43),0,(D43/B43))</f>
        <v>344.56757575757575</v>
      </c>
      <c r="D43" s="33">
        <v>11370.73</v>
      </c>
      <c r="E43" s="33">
        <v>4676.4399999999996</v>
      </c>
      <c r="F43" s="50"/>
      <c r="G43" s="50">
        <v>2297.7800000000002</v>
      </c>
      <c r="H43" s="33">
        <f>SUM(D43:G43)</f>
        <v>18344.949999999997</v>
      </c>
    </row>
    <row r="44" spans="1:8" x14ac:dyDescent="0.2">
      <c r="C44" s="36"/>
      <c r="D44" s="33"/>
      <c r="E44" s="33"/>
      <c r="F44" s="77"/>
      <c r="G44" s="77"/>
      <c r="H44" s="33"/>
    </row>
    <row r="45" spans="1:8" x14ac:dyDescent="0.2">
      <c r="B45" s="72">
        <f>SUM(B41:B43)</f>
        <v>2245</v>
      </c>
      <c r="C45" s="73">
        <f>IF(ISERROR(D45/B45),0,(D45/B45))</f>
        <v>312.55146993318488</v>
      </c>
      <c r="D45" s="45">
        <f>SUM(D41:D43)</f>
        <v>701678.05</v>
      </c>
      <c r="E45" s="45">
        <f>SUM(E41:E43)</f>
        <v>295632.04000000004</v>
      </c>
      <c r="F45" s="45"/>
      <c r="G45" s="45">
        <f>SUM(G41:G43)</f>
        <v>129719.09</v>
      </c>
      <c r="H45" s="73">
        <f>SUM(D45:G45)</f>
        <v>1127029.1800000002</v>
      </c>
    </row>
    <row r="47" spans="1:8" x14ac:dyDescent="0.2">
      <c r="A47" t="s">
        <v>30</v>
      </c>
      <c r="B47" s="46">
        <v>10031</v>
      </c>
      <c r="C47" s="47">
        <f>IF(ISERROR(D47/B47),0,(D47/B47))</f>
        <v>324.312771179344</v>
      </c>
      <c r="D47" s="50">
        <v>3253181.4076999999</v>
      </c>
      <c r="E47" s="50">
        <v>1470284.54</v>
      </c>
      <c r="F47" s="50"/>
      <c r="G47" s="50">
        <v>425957</v>
      </c>
      <c r="H47" s="50">
        <f>SUM(D47:G47)</f>
        <v>5149422.9476999994</v>
      </c>
    </row>
    <row r="48" spans="1:8" x14ac:dyDescent="0.2">
      <c r="H48" s="50"/>
    </row>
    <row r="49" spans="2:8" x14ac:dyDescent="0.2">
      <c r="B49" s="32"/>
      <c r="H49" s="48"/>
    </row>
  </sheetData>
  <mergeCells count="1">
    <mergeCell ref="A4:I4"/>
  </mergeCells>
  <phoneticPr fontId="0" type="noConversion"/>
  <pageMargins left="0.51" right="0.68" top="1" bottom="1" header="0.5" footer="0.5"/>
  <pageSetup scale="90" orientation="landscape" horizontalDpi="1200" verticalDpi="12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49"/>
  <sheetViews>
    <sheetView workbookViewId="0">
      <selection activeCell="A3" sqref="A3:I23"/>
    </sheetView>
  </sheetViews>
  <sheetFormatPr defaultRowHeight="12.75" x14ac:dyDescent="0.2"/>
  <cols>
    <col min="1" max="1" width="26.42578125" bestFit="1" customWidth="1"/>
    <col min="2" max="2" width="8" style="23" customWidth="1"/>
    <col min="3" max="3" width="9.140625" style="23"/>
    <col min="4" max="5" width="13.140625" style="23" customWidth="1"/>
    <col min="6" max="6" width="14.140625" style="23" bestFit="1" customWidth="1"/>
    <col min="7" max="8" width="13.140625" style="23" customWidth="1"/>
    <col min="9" max="9" width="13.140625" customWidth="1"/>
  </cols>
  <sheetData>
    <row r="3" spans="1:9" x14ac:dyDescent="0.2">
      <c r="A3" s="144"/>
      <c r="B3" s="145"/>
      <c r="C3" s="145"/>
      <c r="D3" s="145"/>
      <c r="E3" s="145"/>
      <c r="F3" s="145"/>
      <c r="G3" s="145"/>
      <c r="H3" s="145"/>
      <c r="I3" s="144"/>
    </row>
    <row r="4" spans="1:9" ht="16.5" thickBot="1" x14ac:dyDescent="0.25">
      <c r="A4" s="126">
        <v>40087</v>
      </c>
      <c r="B4" s="127"/>
      <c r="C4" s="127"/>
      <c r="D4" s="127"/>
      <c r="E4" s="127"/>
      <c r="F4" s="127"/>
      <c r="G4" s="127"/>
      <c r="H4" s="127"/>
      <c r="I4" s="127"/>
    </row>
    <row r="5" spans="1:9" ht="16.5" thickBot="1" x14ac:dyDescent="0.25">
      <c r="A5" s="83" t="s">
        <v>0</v>
      </c>
      <c r="B5" s="84" t="s">
        <v>1</v>
      </c>
      <c r="C5" s="85" t="s">
        <v>53</v>
      </c>
      <c r="D5" s="86" t="s">
        <v>2</v>
      </c>
      <c r="E5" s="87" t="s">
        <v>8</v>
      </c>
      <c r="F5" s="87" t="s">
        <v>41</v>
      </c>
      <c r="G5" s="87" t="s">
        <v>9</v>
      </c>
      <c r="H5" s="87" t="s">
        <v>10</v>
      </c>
      <c r="I5" s="87" t="s">
        <v>35</v>
      </c>
    </row>
    <row r="6" spans="1:9" ht="15.75" x14ac:dyDescent="0.2">
      <c r="A6" s="128" t="s">
        <v>11</v>
      </c>
      <c r="B6" s="129"/>
      <c r="C6" s="90">
        <f t="shared" ref="C6:C21" si="0">IF(ISERROR(D6/B6),0,(D6/B6))</f>
        <v>0</v>
      </c>
      <c r="D6" s="91"/>
      <c r="E6" s="130"/>
      <c r="F6" s="92">
        <f t="shared" ref="F6:F19" si="1">IF(ISERROR(E6/B6),0,(E6/B6))</f>
        <v>0</v>
      </c>
      <c r="G6" s="130"/>
      <c r="H6" s="130">
        <f t="shared" ref="H6:H19" si="2">G6+E6+D6</f>
        <v>0</v>
      </c>
      <c r="I6" s="93" t="e">
        <f t="shared" ref="I6:I19" si="3">B6/$B$20</f>
        <v>#DIV/0!</v>
      </c>
    </row>
    <row r="7" spans="1:9" ht="15.75" x14ac:dyDescent="0.2">
      <c r="A7" s="131" t="s">
        <v>12</v>
      </c>
      <c r="B7" s="132"/>
      <c r="C7" s="96">
        <f t="shared" si="0"/>
        <v>0</v>
      </c>
      <c r="D7" s="97"/>
      <c r="E7" s="98"/>
      <c r="F7" s="98">
        <f t="shared" si="1"/>
        <v>0</v>
      </c>
      <c r="G7" s="98"/>
      <c r="H7" s="98">
        <f t="shared" si="2"/>
        <v>0</v>
      </c>
      <c r="I7" s="99" t="e">
        <f t="shared" si="3"/>
        <v>#DIV/0!</v>
      </c>
    </row>
    <row r="8" spans="1:9" ht="15.75" x14ac:dyDescent="0.2">
      <c r="A8" s="131" t="s">
        <v>18</v>
      </c>
      <c r="B8" s="132"/>
      <c r="C8" s="96">
        <f t="shared" si="0"/>
        <v>0</v>
      </c>
      <c r="D8" s="97"/>
      <c r="E8" s="98"/>
      <c r="F8" s="98">
        <f t="shared" si="1"/>
        <v>0</v>
      </c>
      <c r="G8" s="98"/>
      <c r="H8" s="98">
        <f t="shared" si="2"/>
        <v>0</v>
      </c>
      <c r="I8" s="99" t="e">
        <f t="shared" si="3"/>
        <v>#DIV/0!</v>
      </c>
    </row>
    <row r="9" spans="1:9" ht="15.75" x14ac:dyDescent="0.2">
      <c r="A9" s="131" t="s">
        <v>13</v>
      </c>
      <c r="B9" s="132"/>
      <c r="C9" s="96">
        <f t="shared" si="0"/>
        <v>0</v>
      </c>
      <c r="D9" s="97"/>
      <c r="E9" s="98"/>
      <c r="F9" s="98">
        <f t="shared" si="1"/>
        <v>0</v>
      </c>
      <c r="G9" s="98"/>
      <c r="H9" s="98">
        <f t="shared" si="2"/>
        <v>0</v>
      </c>
      <c r="I9" s="99" t="e">
        <f t="shared" si="3"/>
        <v>#DIV/0!</v>
      </c>
    </row>
    <row r="10" spans="1:9" ht="15.75" x14ac:dyDescent="0.2">
      <c r="A10" s="131" t="s">
        <v>4</v>
      </c>
      <c r="B10" s="132"/>
      <c r="C10" s="96">
        <f t="shared" si="0"/>
        <v>0</v>
      </c>
      <c r="D10" s="97"/>
      <c r="E10" s="98"/>
      <c r="F10" s="98">
        <f t="shared" si="1"/>
        <v>0</v>
      </c>
      <c r="G10" s="98"/>
      <c r="H10" s="98">
        <f t="shared" si="2"/>
        <v>0</v>
      </c>
      <c r="I10" s="99" t="e">
        <f t="shared" si="3"/>
        <v>#DIV/0!</v>
      </c>
    </row>
    <row r="11" spans="1:9" ht="15.75" x14ac:dyDescent="0.2">
      <c r="A11" s="131" t="s">
        <v>14</v>
      </c>
      <c r="B11" s="132"/>
      <c r="C11" s="96">
        <f t="shared" si="0"/>
        <v>0</v>
      </c>
      <c r="D11" s="97"/>
      <c r="E11" s="98"/>
      <c r="F11" s="98">
        <f t="shared" si="1"/>
        <v>0</v>
      </c>
      <c r="G11" s="98"/>
      <c r="H11" s="98">
        <f t="shared" si="2"/>
        <v>0</v>
      </c>
      <c r="I11" s="99" t="e">
        <f t="shared" si="3"/>
        <v>#DIV/0!</v>
      </c>
    </row>
    <row r="12" spans="1:9" ht="15.75" x14ac:dyDescent="0.2">
      <c r="A12" s="131" t="s">
        <v>15</v>
      </c>
      <c r="B12" s="132"/>
      <c r="C12" s="96">
        <f t="shared" si="0"/>
        <v>0</v>
      </c>
      <c r="D12" s="97"/>
      <c r="E12" s="98"/>
      <c r="F12" s="98">
        <f t="shared" si="1"/>
        <v>0</v>
      </c>
      <c r="G12" s="98"/>
      <c r="H12" s="98">
        <f t="shared" si="2"/>
        <v>0</v>
      </c>
      <c r="I12" s="99" t="e">
        <f t="shared" si="3"/>
        <v>#DIV/0!</v>
      </c>
    </row>
    <row r="13" spans="1:9" ht="15.75" x14ac:dyDescent="0.2">
      <c r="A13" s="131" t="s">
        <v>16</v>
      </c>
      <c r="B13" s="132"/>
      <c r="C13" s="96">
        <f t="shared" si="0"/>
        <v>0</v>
      </c>
      <c r="D13" s="97"/>
      <c r="E13" s="98"/>
      <c r="F13" s="98">
        <f t="shared" si="1"/>
        <v>0</v>
      </c>
      <c r="G13" s="98"/>
      <c r="H13" s="98">
        <f t="shared" si="2"/>
        <v>0</v>
      </c>
      <c r="I13" s="99" t="e">
        <f t="shared" si="3"/>
        <v>#DIV/0!</v>
      </c>
    </row>
    <row r="14" spans="1:9" ht="15.75" x14ac:dyDescent="0.2">
      <c r="A14" s="131" t="s">
        <v>17</v>
      </c>
      <c r="B14" s="132"/>
      <c r="C14" s="96">
        <f t="shared" si="0"/>
        <v>0</v>
      </c>
      <c r="D14" s="97"/>
      <c r="E14" s="98"/>
      <c r="F14" s="98">
        <f t="shared" si="1"/>
        <v>0</v>
      </c>
      <c r="G14" s="98"/>
      <c r="H14" s="98">
        <f t="shared" si="2"/>
        <v>0</v>
      </c>
      <c r="I14" s="99" t="e">
        <f t="shared" si="3"/>
        <v>#DIV/0!</v>
      </c>
    </row>
    <row r="15" spans="1:9" ht="15.75" x14ac:dyDescent="0.2">
      <c r="A15" s="133" t="s">
        <v>19</v>
      </c>
      <c r="B15" s="132"/>
      <c r="C15" s="96">
        <f t="shared" si="0"/>
        <v>0</v>
      </c>
      <c r="D15" s="97"/>
      <c r="E15" s="98"/>
      <c r="F15" s="98">
        <f t="shared" si="1"/>
        <v>0</v>
      </c>
      <c r="G15" s="98"/>
      <c r="H15" s="98">
        <f t="shared" si="2"/>
        <v>0</v>
      </c>
      <c r="I15" s="99" t="e">
        <f t="shared" si="3"/>
        <v>#DIV/0!</v>
      </c>
    </row>
    <row r="16" spans="1:9" ht="15.75" x14ac:dyDescent="0.2">
      <c r="A16" s="134" t="s">
        <v>7</v>
      </c>
      <c r="B16" s="135"/>
      <c r="C16" s="96">
        <f t="shared" si="0"/>
        <v>0</v>
      </c>
      <c r="D16" s="100"/>
      <c r="E16" s="104"/>
      <c r="F16" s="104">
        <f t="shared" si="1"/>
        <v>0</v>
      </c>
      <c r="G16" s="104"/>
      <c r="H16" s="98">
        <f t="shared" si="2"/>
        <v>0</v>
      </c>
      <c r="I16" s="99" t="e">
        <f t="shared" si="3"/>
        <v>#DIV/0!</v>
      </c>
    </row>
    <row r="17" spans="1:10" ht="15.75" x14ac:dyDescent="0.2">
      <c r="A17" s="134" t="s">
        <v>3</v>
      </c>
      <c r="B17" s="135"/>
      <c r="C17" s="105">
        <f t="shared" si="0"/>
        <v>0</v>
      </c>
      <c r="D17" s="100"/>
      <c r="E17" s="104"/>
      <c r="F17" s="104">
        <f t="shared" si="1"/>
        <v>0</v>
      </c>
      <c r="G17" s="104"/>
      <c r="H17" s="104">
        <f t="shared" si="2"/>
        <v>0</v>
      </c>
      <c r="I17" s="106" t="e">
        <f t="shared" si="3"/>
        <v>#DIV/0!</v>
      </c>
    </row>
    <row r="18" spans="1:10" ht="15.75" x14ac:dyDescent="0.2">
      <c r="A18" s="134" t="s">
        <v>43</v>
      </c>
      <c r="B18" s="135"/>
      <c r="C18" s="105">
        <f t="shared" si="0"/>
        <v>0</v>
      </c>
      <c r="D18" s="100"/>
      <c r="E18" s="104"/>
      <c r="F18" s="104">
        <f t="shared" si="1"/>
        <v>0</v>
      </c>
      <c r="G18" s="104"/>
      <c r="H18" s="104">
        <f t="shared" si="2"/>
        <v>0</v>
      </c>
      <c r="I18" s="106" t="e">
        <f t="shared" si="3"/>
        <v>#DIV/0!</v>
      </c>
      <c r="J18" s="79"/>
    </row>
    <row r="19" spans="1:10" ht="16.5" thickBot="1" x14ac:dyDescent="0.25">
      <c r="A19" s="136" t="s">
        <v>5</v>
      </c>
      <c r="B19" s="137"/>
      <c r="C19" s="109">
        <f t="shared" si="0"/>
        <v>0</v>
      </c>
      <c r="D19" s="110"/>
      <c r="E19" s="111"/>
      <c r="F19" s="111">
        <f t="shared" si="1"/>
        <v>0</v>
      </c>
      <c r="G19" s="111"/>
      <c r="H19" s="111">
        <f t="shared" si="2"/>
        <v>0</v>
      </c>
      <c r="I19" s="112" t="e">
        <f t="shared" si="3"/>
        <v>#DIV/0!</v>
      </c>
    </row>
    <row r="20" spans="1:10" ht="16.5" thickBot="1" x14ac:dyDescent="0.25">
      <c r="A20" s="138" t="s">
        <v>31</v>
      </c>
      <c r="B20" s="139">
        <f>SUM(B6:B19)</f>
        <v>0</v>
      </c>
      <c r="C20" s="140">
        <f t="shared" si="0"/>
        <v>0</v>
      </c>
      <c r="D20" s="141">
        <f>SUM(D6:D19)</f>
        <v>0</v>
      </c>
      <c r="E20" s="142">
        <f>SUM(E6:E19)</f>
        <v>0</v>
      </c>
      <c r="F20" s="142"/>
      <c r="G20" s="142">
        <f>SUM(G6:G19)</f>
        <v>0</v>
      </c>
      <c r="H20" s="142">
        <f>SUM(H6:H19)</f>
        <v>0</v>
      </c>
      <c r="I20" s="143" t="e">
        <f>SUM(I6:I19)</f>
        <v>#DIV/0!</v>
      </c>
    </row>
    <row r="21" spans="1:10" ht="13.5" thickBot="1" x14ac:dyDescent="0.25">
      <c r="A21" s="117"/>
      <c r="B21" s="118">
        <f>B20/(394*31)</f>
        <v>0</v>
      </c>
      <c r="C21" s="119">
        <f t="shared" si="0"/>
        <v>0</v>
      </c>
      <c r="D21" s="120"/>
      <c r="E21" s="120"/>
      <c r="F21" s="120"/>
      <c r="G21" s="120"/>
      <c r="H21" s="120"/>
      <c r="I21" s="121"/>
    </row>
    <row r="22" spans="1:10" x14ac:dyDescent="0.2">
      <c r="A22" s="144"/>
      <c r="B22" s="145"/>
      <c r="C22" s="145"/>
      <c r="D22" s="146"/>
      <c r="E22" s="146"/>
      <c r="F22" s="146"/>
      <c r="G22" s="146"/>
      <c r="H22" s="146"/>
      <c r="I22" s="147"/>
    </row>
    <row r="23" spans="1:10" ht="15.75" x14ac:dyDescent="0.2">
      <c r="A23" s="148" t="s">
        <v>32</v>
      </c>
      <c r="B23" s="149"/>
      <c r="C23" s="146"/>
      <c r="D23" s="150"/>
      <c r="E23" s="150"/>
      <c r="F23" s="150"/>
      <c r="G23" s="150"/>
      <c r="H23" s="150"/>
      <c r="I23" s="144"/>
    </row>
    <row r="24" spans="1:10" x14ac:dyDescent="0.2">
      <c r="B24" s="27"/>
      <c r="D24" s="50"/>
      <c r="E24" s="48"/>
      <c r="G24" s="48"/>
    </row>
    <row r="25" spans="1:10" x14ac:dyDescent="0.2">
      <c r="B25" s="51"/>
      <c r="D25" s="52"/>
      <c r="E25" s="76"/>
    </row>
    <row r="26" spans="1:10" x14ac:dyDescent="0.2">
      <c r="B26" s="27"/>
      <c r="D26" s="50"/>
    </row>
    <row r="27" spans="1:10" x14ac:dyDescent="0.2">
      <c r="A27" t="s">
        <v>22</v>
      </c>
      <c r="B27" s="23">
        <v>239</v>
      </c>
      <c r="C27" s="35">
        <f>IF(ISERROR(D27/B27),0,(D27/B27))</f>
        <v>450.15924686192466</v>
      </c>
      <c r="D27" s="33">
        <v>107588.06</v>
      </c>
      <c r="E27" s="33">
        <v>20463</v>
      </c>
      <c r="F27" s="33"/>
      <c r="G27" s="33">
        <v>17629.63</v>
      </c>
      <c r="H27" s="33">
        <f>SUM(D27:G27)</f>
        <v>145680.69</v>
      </c>
    </row>
    <row r="28" spans="1:10" x14ac:dyDescent="0.2">
      <c r="A28" t="s">
        <v>23</v>
      </c>
      <c r="B28" s="23">
        <f>466+21</f>
        <v>487</v>
      </c>
      <c r="C28" s="35">
        <f>IF(ISERROR(D28/B28),0,(D28/B28))</f>
        <v>671.12186858316215</v>
      </c>
      <c r="D28" s="33">
        <f>305475.74+21360.61</f>
        <v>326836.34999999998</v>
      </c>
      <c r="E28" s="33">
        <f>55369.35+2771</f>
        <v>58140.35</v>
      </c>
      <c r="F28" s="33"/>
      <c r="G28" s="33">
        <f>44961.02+3500.12</f>
        <v>48461.14</v>
      </c>
      <c r="H28" s="33">
        <f>SUM(D28:G28)</f>
        <v>433437.83999999997</v>
      </c>
    </row>
    <row r="29" spans="1:10" x14ac:dyDescent="0.2">
      <c r="A29" t="s">
        <v>45</v>
      </c>
      <c r="B29" s="23">
        <f>132+26</f>
        <v>158</v>
      </c>
      <c r="C29" s="35">
        <f>IF(ISERROR(D29/B29),0,(D29/B29))</f>
        <v>1043.2772151898732</v>
      </c>
      <c r="D29" s="33">
        <f>126140.11+38697.69</f>
        <v>164837.79999999999</v>
      </c>
      <c r="E29" s="33">
        <f>32811.32+9260.3</f>
        <v>42071.619999999995</v>
      </c>
      <c r="F29" s="33"/>
      <c r="G29" s="33">
        <f>18638.93+3007.46</f>
        <v>21646.39</v>
      </c>
      <c r="H29" s="33">
        <f>SUM(D29:G29)</f>
        <v>228555.81</v>
      </c>
    </row>
    <row r="30" spans="1:10" x14ac:dyDescent="0.2">
      <c r="A30" t="s">
        <v>20</v>
      </c>
      <c r="B30" s="23">
        <f>22+151</f>
        <v>173</v>
      </c>
      <c r="C30" s="35">
        <f>IF(ISERROR(D30/B30),0,(D30/B30))</f>
        <v>609.87907514450865</v>
      </c>
      <c r="D30" s="33">
        <f>83468.33+22040.75</f>
        <v>105509.08</v>
      </c>
      <c r="E30" s="33">
        <f>14347.72+6027.2</f>
        <v>20374.919999999998</v>
      </c>
      <c r="F30" s="33"/>
      <c r="G30" s="33">
        <f>12221.58+4018.48</f>
        <v>16240.06</v>
      </c>
      <c r="H30" s="33">
        <f>SUM(D30:G30)</f>
        <v>142124.06</v>
      </c>
    </row>
    <row r="31" spans="1:10" s="42" customFormat="1" x14ac:dyDescent="0.2">
      <c r="B31" s="43">
        <f>SUM(B27:B30)</f>
        <v>1057</v>
      </c>
      <c r="C31" s="44">
        <f>IF(ISERROR(D31/B31),0,(D31/B31))</f>
        <v>666.76564806054864</v>
      </c>
      <c r="D31" s="45">
        <f>SUM(D27:D30)</f>
        <v>704771.28999999992</v>
      </c>
      <c r="E31" s="45">
        <f>SUM(E27:E30)</f>
        <v>141049.89000000001</v>
      </c>
      <c r="F31" s="45"/>
      <c r="G31" s="45">
        <f>SUM(G27:G30)</f>
        <v>103977.22</v>
      </c>
      <c r="H31" s="45">
        <f>SUM(D31:G31)</f>
        <v>949798.39999999991</v>
      </c>
    </row>
    <row r="33" spans="1:8" x14ac:dyDescent="0.2">
      <c r="A33" t="s">
        <v>25</v>
      </c>
      <c r="B33" s="23">
        <v>15</v>
      </c>
      <c r="C33" s="36">
        <f t="shared" ref="C33:C39" si="4">IF(ISERROR(D33/B33),0,(D33/B33))</f>
        <v>639.64266666666663</v>
      </c>
      <c r="D33" s="53">
        <v>9594.64</v>
      </c>
      <c r="E33" s="33">
        <v>842.46</v>
      </c>
      <c r="F33" s="33"/>
      <c r="G33" s="33">
        <v>1305.93</v>
      </c>
      <c r="H33" s="33">
        <f t="shared" ref="H33:H38" si="5">SUM(D33:G33)</f>
        <v>11743.029999999999</v>
      </c>
    </row>
    <row r="34" spans="1:8" x14ac:dyDescent="0.2">
      <c r="A34" t="s">
        <v>26</v>
      </c>
      <c r="B34" s="23">
        <v>56</v>
      </c>
      <c r="C34" s="36">
        <f t="shared" si="4"/>
        <v>871.5791071428572</v>
      </c>
      <c r="D34" s="33">
        <v>48808.43</v>
      </c>
      <c r="E34" s="33">
        <v>6361.41</v>
      </c>
      <c r="F34" s="33"/>
      <c r="G34" s="33">
        <v>7420.17</v>
      </c>
      <c r="H34" s="33">
        <f t="shared" si="5"/>
        <v>62590.009999999995</v>
      </c>
    </row>
    <row r="35" spans="1:8" x14ac:dyDescent="0.2">
      <c r="A35" t="s">
        <v>27</v>
      </c>
      <c r="B35" s="23">
        <v>72</v>
      </c>
      <c r="C35" s="36">
        <f t="shared" si="4"/>
        <v>417.93111111111114</v>
      </c>
      <c r="D35" s="33">
        <v>30091.040000000001</v>
      </c>
      <c r="E35" s="33">
        <v>3857.98</v>
      </c>
      <c r="F35" s="33"/>
      <c r="G35" s="33">
        <v>7926.85</v>
      </c>
      <c r="H35" s="33">
        <f t="shared" si="5"/>
        <v>41875.870000000003</v>
      </c>
    </row>
    <row r="36" spans="1:8" x14ac:dyDescent="0.2">
      <c r="A36" t="s">
        <v>21</v>
      </c>
      <c r="C36" s="36">
        <f t="shared" si="4"/>
        <v>0</v>
      </c>
      <c r="D36" s="33"/>
      <c r="E36" s="33"/>
      <c r="F36" s="33"/>
      <c r="G36" s="33"/>
      <c r="H36" s="33">
        <f t="shared" si="5"/>
        <v>0</v>
      </c>
    </row>
    <row r="37" spans="1:8" x14ac:dyDescent="0.2">
      <c r="A37" t="s">
        <v>28</v>
      </c>
      <c r="B37" s="23">
        <v>123</v>
      </c>
      <c r="C37" s="36">
        <f t="shared" si="4"/>
        <v>725.1159349593496</v>
      </c>
      <c r="D37" s="33">
        <v>89189.26</v>
      </c>
      <c r="E37" s="33">
        <v>9822.07</v>
      </c>
      <c r="F37" s="33"/>
      <c r="G37" s="33">
        <v>14709.49</v>
      </c>
      <c r="H37" s="33">
        <f t="shared" si="5"/>
        <v>113720.81999999999</v>
      </c>
    </row>
    <row r="38" spans="1:8" x14ac:dyDescent="0.2">
      <c r="A38" t="s">
        <v>29</v>
      </c>
      <c r="C38" s="36">
        <f t="shared" si="4"/>
        <v>0</v>
      </c>
      <c r="D38" s="33"/>
      <c r="E38" s="33"/>
      <c r="F38" s="33"/>
      <c r="G38" s="33"/>
      <c r="H38" s="33">
        <f t="shared" si="5"/>
        <v>0</v>
      </c>
    </row>
    <row r="39" spans="1:8" s="37" customFormat="1" x14ac:dyDescent="0.2">
      <c r="B39" s="38">
        <f>SUM(B33:B38)</f>
        <v>266</v>
      </c>
      <c r="C39" s="39">
        <f t="shared" si="4"/>
        <v>667.98259398496236</v>
      </c>
      <c r="D39" s="40">
        <f>SUM(D33:D38)</f>
        <v>177683.37</v>
      </c>
      <c r="E39" s="40">
        <f>SUM(E33:E38)</f>
        <v>20883.919999999998</v>
      </c>
      <c r="F39" s="40"/>
      <c r="G39" s="40">
        <f>SUM(G33:G38)</f>
        <v>31362.440000000002</v>
      </c>
      <c r="H39" s="41">
        <f>SUM(H33:H38)</f>
        <v>229929.72999999998</v>
      </c>
    </row>
    <row r="41" spans="1:8" x14ac:dyDescent="0.2">
      <c r="A41" t="s">
        <v>33</v>
      </c>
      <c r="B41" s="23">
        <v>61</v>
      </c>
      <c r="C41" s="36">
        <f>IF(ISERROR(D41/B41),0,(D41/B41))</f>
        <v>347.06065573770491</v>
      </c>
      <c r="D41" s="53">
        <v>21170.7</v>
      </c>
      <c r="E41" s="33">
        <v>9144.66</v>
      </c>
      <c r="F41" s="50"/>
      <c r="G41" s="50">
        <v>3730.44</v>
      </c>
      <c r="H41" s="33">
        <f>SUM(D41:G41)</f>
        <v>34045.800000000003</v>
      </c>
    </row>
    <row r="42" spans="1:8" x14ac:dyDescent="0.2">
      <c r="A42" t="s">
        <v>34</v>
      </c>
      <c r="B42" s="23">
        <f>3162+144</f>
        <v>3306</v>
      </c>
      <c r="C42" s="36">
        <f>IF(ISERROR(D42/B42),0,(D42/B42))</f>
        <v>448.88506049606775</v>
      </c>
      <c r="D42" s="33">
        <f>1290035.86+193978.15</f>
        <v>1484014.01</v>
      </c>
      <c r="E42" s="33">
        <f>472264.96+2693.08</f>
        <v>474958.04000000004</v>
      </c>
      <c r="G42" s="23">
        <f>225781.15+52772.46</f>
        <v>278553.61</v>
      </c>
      <c r="H42" s="33">
        <f>SUM(D42:G42)</f>
        <v>2237525.66</v>
      </c>
    </row>
    <row r="43" spans="1:8" x14ac:dyDescent="0.2">
      <c r="A43" t="s">
        <v>44</v>
      </c>
      <c r="B43" s="23">
        <v>598</v>
      </c>
      <c r="C43" s="36">
        <f>IF(ISERROR(D43/B43),0,(D43/B43))</f>
        <v>403.22352842809369</v>
      </c>
      <c r="D43" s="33">
        <v>241127.67</v>
      </c>
      <c r="E43" s="33">
        <v>77890.87</v>
      </c>
      <c r="F43" s="50"/>
      <c r="G43" s="50">
        <v>43292</v>
      </c>
      <c r="H43" s="33">
        <f>SUM(D43:G43)</f>
        <v>362310.54000000004</v>
      </c>
    </row>
    <row r="44" spans="1:8" x14ac:dyDescent="0.2">
      <c r="C44" s="36"/>
      <c r="D44" s="33"/>
      <c r="E44" s="33"/>
      <c r="F44" s="77"/>
      <c r="G44" s="77"/>
      <c r="H44" s="33"/>
    </row>
    <row r="45" spans="1:8" x14ac:dyDescent="0.2">
      <c r="B45" s="72">
        <f>SUM(B41:B43)</f>
        <v>3965</v>
      </c>
      <c r="C45" s="73">
        <f>IF(ISERROR(D45/B45),0,(D45/B45))</f>
        <v>440.43187389659516</v>
      </c>
      <c r="D45" s="45">
        <f>SUM(D41:D43)</f>
        <v>1746312.38</v>
      </c>
      <c r="E45" s="45">
        <f>SUM(E41:E43)</f>
        <v>561993.57000000007</v>
      </c>
      <c r="F45" s="45"/>
      <c r="G45" s="45">
        <f>SUM(G41:G43)</f>
        <v>325576.05</v>
      </c>
      <c r="H45" s="73">
        <f>SUM(D45:G45)</f>
        <v>2633882</v>
      </c>
    </row>
    <row r="47" spans="1:8" x14ac:dyDescent="0.2">
      <c r="A47" t="s">
        <v>30</v>
      </c>
      <c r="B47" s="46">
        <v>11191</v>
      </c>
      <c r="C47" s="47">
        <f>IF(ISERROR(D47/B47),0,(D47/B47))</f>
        <v>447.10223928683763</v>
      </c>
      <c r="D47" s="50">
        <v>5003521.1598589998</v>
      </c>
      <c r="E47" s="50">
        <v>1851811.37</v>
      </c>
      <c r="F47" s="50"/>
      <c r="G47" s="50">
        <v>841122</v>
      </c>
      <c r="H47" s="50">
        <f>SUM(D47:G47)</f>
        <v>7696454.5298589999</v>
      </c>
    </row>
    <row r="48" spans="1:8" x14ac:dyDescent="0.2">
      <c r="H48" s="50"/>
    </row>
    <row r="49" spans="2:8" x14ac:dyDescent="0.2">
      <c r="B49" s="51"/>
      <c r="H49" s="48"/>
    </row>
  </sheetData>
  <mergeCells count="1">
    <mergeCell ref="A4:I4"/>
  </mergeCells>
  <phoneticPr fontId="0" type="noConversion"/>
  <pageMargins left="0.51" right="0.68" top="1" bottom="1" header="0.5" footer="0.5"/>
  <pageSetup scale="90" orientation="landscape" horizontalDpi="1200" verticalDpi="12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52"/>
  <sheetViews>
    <sheetView workbookViewId="0">
      <selection activeCell="A3" sqref="A3:I23"/>
    </sheetView>
  </sheetViews>
  <sheetFormatPr defaultRowHeight="12.75" x14ac:dyDescent="0.2"/>
  <cols>
    <col min="1" max="1" width="26.42578125" bestFit="1" customWidth="1"/>
    <col min="2" max="2" width="8" style="23" customWidth="1"/>
    <col min="3" max="3" width="9.5703125" style="23" bestFit="1" customWidth="1"/>
    <col min="4" max="5" width="13.140625" style="23" customWidth="1"/>
    <col min="6" max="6" width="14.140625" style="23" bestFit="1" customWidth="1"/>
    <col min="7" max="8" width="13.140625" style="23" customWidth="1"/>
    <col min="9" max="9" width="13.140625" customWidth="1"/>
    <col min="11" max="11" width="11.28515625" bestFit="1" customWidth="1"/>
  </cols>
  <sheetData>
    <row r="3" spans="1:11" x14ac:dyDescent="0.2">
      <c r="A3" s="144"/>
      <c r="B3" s="145"/>
      <c r="C3" s="145"/>
      <c r="D3" s="145"/>
      <c r="E3" s="145"/>
      <c r="F3" s="145"/>
      <c r="G3" s="145"/>
      <c r="H3" s="145"/>
      <c r="I3" s="144"/>
    </row>
    <row r="4" spans="1:11" ht="16.5" thickBot="1" x14ac:dyDescent="0.25">
      <c r="A4" s="126">
        <v>40118</v>
      </c>
      <c r="B4" s="127"/>
      <c r="C4" s="127"/>
      <c r="D4" s="127"/>
      <c r="E4" s="127"/>
      <c r="F4" s="127"/>
      <c r="G4" s="127"/>
      <c r="H4" s="127"/>
      <c r="I4" s="127"/>
    </row>
    <row r="5" spans="1:11" ht="16.5" thickBot="1" x14ac:dyDescent="0.25">
      <c r="A5" s="83" t="s">
        <v>0</v>
      </c>
      <c r="B5" s="84" t="s">
        <v>1</v>
      </c>
      <c r="C5" s="85" t="s">
        <v>53</v>
      </c>
      <c r="D5" s="86" t="s">
        <v>2</v>
      </c>
      <c r="E5" s="87" t="s">
        <v>8</v>
      </c>
      <c r="F5" s="87" t="s">
        <v>41</v>
      </c>
      <c r="G5" s="87" t="s">
        <v>9</v>
      </c>
      <c r="H5" s="87" t="s">
        <v>10</v>
      </c>
      <c r="I5" s="87" t="s">
        <v>35</v>
      </c>
    </row>
    <row r="6" spans="1:11" ht="15.75" x14ac:dyDescent="0.2">
      <c r="A6" s="128" t="s">
        <v>11</v>
      </c>
      <c r="B6" s="129"/>
      <c r="C6" s="90">
        <f t="shared" ref="C6:C21" si="0">IF(ISERROR(D6/B6),0,(D6/B6))</f>
        <v>0</v>
      </c>
      <c r="D6" s="91"/>
      <c r="E6" s="130"/>
      <c r="F6" s="92">
        <f t="shared" ref="F6:F19" si="1">IF(ISERROR(E6/B6),0,(E6/B6))</f>
        <v>0</v>
      </c>
      <c r="G6" s="130"/>
      <c r="H6" s="130">
        <f t="shared" ref="H6:H19" si="2">G6+E6+D6</f>
        <v>0</v>
      </c>
      <c r="I6" s="93" t="e">
        <f t="shared" ref="I6:I19" si="3">B6/$B$20</f>
        <v>#DIV/0!</v>
      </c>
    </row>
    <row r="7" spans="1:11" ht="15.75" x14ac:dyDescent="0.2">
      <c r="A7" s="131" t="s">
        <v>12</v>
      </c>
      <c r="B7" s="132"/>
      <c r="C7" s="96">
        <f t="shared" si="0"/>
        <v>0</v>
      </c>
      <c r="D7" s="97"/>
      <c r="E7" s="98"/>
      <c r="F7" s="98">
        <f t="shared" si="1"/>
        <v>0</v>
      </c>
      <c r="G7" s="98"/>
      <c r="H7" s="98">
        <f t="shared" si="2"/>
        <v>0</v>
      </c>
      <c r="I7" s="99" t="e">
        <f t="shared" si="3"/>
        <v>#DIV/0!</v>
      </c>
    </row>
    <row r="8" spans="1:11" ht="15.75" x14ac:dyDescent="0.2">
      <c r="A8" s="131" t="s">
        <v>18</v>
      </c>
      <c r="B8" s="132"/>
      <c r="C8" s="96">
        <f t="shared" si="0"/>
        <v>0</v>
      </c>
      <c r="D8" s="97"/>
      <c r="E8" s="98"/>
      <c r="F8" s="98">
        <f t="shared" si="1"/>
        <v>0</v>
      </c>
      <c r="G8" s="98"/>
      <c r="H8" s="98">
        <f t="shared" si="2"/>
        <v>0</v>
      </c>
      <c r="I8" s="99" t="e">
        <f t="shared" si="3"/>
        <v>#DIV/0!</v>
      </c>
      <c r="K8" s="80">
        <v>249649.86</v>
      </c>
    </row>
    <row r="9" spans="1:11" ht="15.75" x14ac:dyDescent="0.2">
      <c r="A9" s="131" t="s">
        <v>13</v>
      </c>
      <c r="B9" s="132"/>
      <c r="C9" s="96">
        <f t="shared" si="0"/>
        <v>0</v>
      </c>
      <c r="D9" s="97"/>
      <c r="E9" s="98"/>
      <c r="F9" s="98">
        <f t="shared" si="1"/>
        <v>0</v>
      </c>
      <c r="G9" s="98"/>
      <c r="H9" s="98">
        <f t="shared" si="2"/>
        <v>0</v>
      </c>
      <c r="I9" s="99" t="e">
        <f t="shared" si="3"/>
        <v>#DIV/0!</v>
      </c>
      <c r="K9">
        <v>766</v>
      </c>
    </row>
    <row r="10" spans="1:11" ht="15.75" x14ac:dyDescent="0.2">
      <c r="A10" s="131" t="s">
        <v>4</v>
      </c>
      <c r="B10" s="132"/>
      <c r="C10" s="96">
        <f t="shared" si="0"/>
        <v>0</v>
      </c>
      <c r="D10" s="97"/>
      <c r="E10" s="98"/>
      <c r="F10" s="98">
        <f t="shared" si="1"/>
        <v>0</v>
      </c>
      <c r="G10" s="98"/>
      <c r="H10" s="98">
        <f t="shared" si="2"/>
        <v>0</v>
      </c>
      <c r="I10" s="99" t="e">
        <f t="shared" si="3"/>
        <v>#DIV/0!</v>
      </c>
      <c r="K10" s="6">
        <f>K8/K9</f>
        <v>325.91365535248042</v>
      </c>
    </row>
    <row r="11" spans="1:11" ht="15.75" x14ac:dyDescent="0.2">
      <c r="A11" s="131" t="s">
        <v>14</v>
      </c>
      <c r="B11" s="132"/>
      <c r="C11" s="96">
        <f t="shared" si="0"/>
        <v>0</v>
      </c>
      <c r="D11" s="97"/>
      <c r="E11" s="98"/>
      <c r="F11" s="98">
        <f t="shared" si="1"/>
        <v>0</v>
      </c>
      <c r="G11" s="98"/>
      <c r="H11" s="98">
        <f>G11+E11+D11</f>
        <v>0</v>
      </c>
      <c r="I11" s="99" t="e">
        <f t="shared" si="3"/>
        <v>#DIV/0!</v>
      </c>
      <c r="K11">
        <v>971</v>
      </c>
    </row>
    <row r="12" spans="1:11" ht="15.75" x14ac:dyDescent="0.2">
      <c r="A12" s="131" t="s">
        <v>15</v>
      </c>
      <c r="B12" s="132"/>
      <c r="C12" s="96">
        <f t="shared" si="0"/>
        <v>0</v>
      </c>
      <c r="D12" s="97"/>
      <c r="E12" s="98"/>
      <c r="F12" s="98">
        <f t="shared" si="1"/>
        <v>0</v>
      </c>
      <c r="G12" s="98"/>
      <c r="H12" s="98">
        <f t="shared" si="2"/>
        <v>0</v>
      </c>
      <c r="I12" s="99" t="e">
        <f t="shared" si="3"/>
        <v>#DIV/0!</v>
      </c>
      <c r="K12" s="6">
        <f>K11*K10</f>
        <v>316462.15934725851</v>
      </c>
    </row>
    <row r="13" spans="1:11" ht="15.75" x14ac:dyDescent="0.2">
      <c r="A13" s="131" t="s">
        <v>16</v>
      </c>
      <c r="B13" s="132"/>
      <c r="C13" s="96">
        <f t="shared" si="0"/>
        <v>0</v>
      </c>
      <c r="D13" s="97"/>
      <c r="E13" s="98"/>
      <c r="F13" s="98">
        <f t="shared" si="1"/>
        <v>0</v>
      </c>
      <c r="G13" s="98"/>
      <c r="H13" s="98">
        <f t="shared" si="2"/>
        <v>0</v>
      </c>
      <c r="I13" s="99" t="e">
        <f t="shared" si="3"/>
        <v>#DIV/0!</v>
      </c>
    </row>
    <row r="14" spans="1:11" ht="15.75" x14ac:dyDescent="0.2">
      <c r="A14" s="131" t="s">
        <v>17</v>
      </c>
      <c r="B14" s="132"/>
      <c r="C14" s="96">
        <f t="shared" si="0"/>
        <v>0</v>
      </c>
      <c r="D14" s="97"/>
      <c r="E14" s="98"/>
      <c r="F14" s="98">
        <f t="shared" si="1"/>
        <v>0</v>
      </c>
      <c r="G14" s="98"/>
      <c r="H14" s="98">
        <f t="shared" si="2"/>
        <v>0</v>
      </c>
      <c r="I14" s="99" t="e">
        <f t="shared" si="3"/>
        <v>#DIV/0!</v>
      </c>
    </row>
    <row r="15" spans="1:11" ht="15.75" x14ac:dyDescent="0.2">
      <c r="A15" s="133" t="s">
        <v>19</v>
      </c>
      <c r="B15" s="132"/>
      <c r="C15" s="96">
        <f t="shared" si="0"/>
        <v>0</v>
      </c>
      <c r="D15" s="97"/>
      <c r="E15" s="98"/>
      <c r="F15" s="98">
        <f t="shared" si="1"/>
        <v>0</v>
      </c>
      <c r="G15" s="98"/>
      <c r="H15" s="98">
        <f t="shared" si="2"/>
        <v>0</v>
      </c>
      <c r="I15" s="99" t="e">
        <f t="shared" si="3"/>
        <v>#DIV/0!</v>
      </c>
      <c r="J15">
        <f>+B15*458</f>
        <v>0</v>
      </c>
    </row>
    <row r="16" spans="1:11" ht="15.75" x14ac:dyDescent="0.2">
      <c r="A16" s="134" t="s">
        <v>7</v>
      </c>
      <c r="B16" s="135"/>
      <c r="C16" s="96">
        <f t="shared" si="0"/>
        <v>0</v>
      </c>
      <c r="D16" s="100"/>
      <c r="E16" s="104"/>
      <c r="F16" s="104">
        <f t="shared" si="1"/>
        <v>0</v>
      </c>
      <c r="G16" s="104"/>
      <c r="H16" s="98">
        <f t="shared" si="2"/>
        <v>0</v>
      </c>
      <c r="I16" s="99" t="e">
        <f t="shared" si="3"/>
        <v>#DIV/0!</v>
      </c>
    </row>
    <row r="17" spans="1:10" ht="15.75" x14ac:dyDescent="0.2">
      <c r="A17" s="134" t="s">
        <v>3</v>
      </c>
      <c r="B17" s="135"/>
      <c r="C17" s="105">
        <f t="shared" si="0"/>
        <v>0</v>
      </c>
      <c r="D17" s="100"/>
      <c r="E17" s="104"/>
      <c r="F17" s="104">
        <f t="shared" si="1"/>
        <v>0</v>
      </c>
      <c r="G17" s="104"/>
      <c r="H17" s="104">
        <f t="shared" si="2"/>
        <v>0</v>
      </c>
      <c r="I17" s="106" t="e">
        <f t="shared" si="3"/>
        <v>#DIV/0!</v>
      </c>
    </row>
    <row r="18" spans="1:10" ht="15.75" x14ac:dyDescent="0.2">
      <c r="A18" s="134" t="s">
        <v>43</v>
      </c>
      <c r="B18" s="135"/>
      <c r="C18" s="105">
        <f t="shared" si="0"/>
        <v>0</v>
      </c>
      <c r="D18" s="100"/>
      <c r="E18" s="104"/>
      <c r="F18" s="104">
        <f t="shared" si="1"/>
        <v>0</v>
      </c>
      <c r="G18" s="104"/>
      <c r="H18" s="104">
        <f t="shared" si="2"/>
        <v>0</v>
      </c>
      <c r="I18" s="106" t="e">
        <f t="shared" si="3"/>
        <v>#DIV/0!</v>
      </c>
      <c r="J18" s="79"/>
    </row>
    <row r="19" spans="1:10" ht="16.5" thickBot="1" x14ac:dyDescent="0.25">
      <c r="A19" s="136" t="s">
        <v>5</v>
      </c>
      <c r="B19" s="137"/>
      <c r="C19" s="109">
        <f t="shared" si="0"/>
        <v>0</v>
      </c>
      <c r="D19" s="110"/>
      <c r="E19" s="111"/>
      <c r="F19" s="111">
        <f t="shared" si="1"/>
        <v>0</v>
      </c>
      <c r="G19" s="111"/>
      <c r="H19" s="111">
        <f t="shared" si="2"/>
        <v>0</v>
      </c>
      <c r="I19" s="112" t="e">
        <f t="shared" si="3"/>
        <v>#DIV/0!</v>
      </c>
    </row>
    <row r="20" spans="1:10" ht="16.5" thickBot="1" x14ac:dyDescent="0.25">
      <c r="A20" s="138" t="s">
        <v>31</v>
      </c>
      <c r="B20" s="139">
        <f>SUM(B6:B19)</f>
        <v>0</v>
      </c>
      <c r="C20" s="140">
        <f t="shared" si="0"/>
        <v>0</v>
      </c>
      <c r="D20" s="141">
        <f>SUM(D6:D19)</f>
        <v>0</v>
      </c>
      <c r="E20" s="142">
        <f>SUM(E6:E19)</f>
        <v>0</v>
      </c>
      <c r="F20" s="142"/>
      <c r="G20" s="142">
        <f>SUM(G6:G19)</f>
        <v>0</v>
      </c>
      <c r="H20" s="142">
        <f>SUM(H6:H19)</f>
        <v>0</v>
      </c>
      <c r="I20" s="143" t="e">
        <f>SUM(I6:I19)</f>
        <v>#DIV/0!</v>
      </c>
    </row>
    <row r="21" spans="1:10" ht="13.5" thickBot="1" x14ac:dyDescent="0.25">
      <c r="A21" s="117"/>
      <c r="B21" s="118">
        <f>B20/(394*30)</f>
        <v>0</v>
      </c>
      <c r="C21" s="119">
        <f t="shared" si="0"/>
        <v>0</v>
      </c>
      <c r="D21" s="120"/>
      <c r="E21" s="120"/>
      <c r="F21" s="120"/>
      <c r="G21" s="120"/>
      <c r="H21" s="120"/>
      <c r="I21" s="121"/>
    </row>
    <row r="22" spans="1:10" x14ac:dyDescent="0.2">
      <c r="A22" s="144"/>
      <c r="B22" s="145"/>
      <c r="C22" s="145"/>
      <c r="D22" s="146"/>
      <c r="E22" s="146"/>
      <c r="F22" s="146"/>
      <c r="G22" s="146"/>
      <c r="H22" s="146"/>
      <c r="I22" s="147"/>
    </row>
    <row r="23" spans="1:10" ht="15.75" x14ac:dyDescent="0.2">
      <c r="A23" s="148" t="s">
        <v>32</v>
      </c>
      <c r="B23" s="149"/>
      <c r="C23" s="146"/>
      <c r="D23" s="150"/>
      <c r="E23" s="150"/>
      <c r="F23" s="150"/>
      <c r="G23" s="150"/>
      <c r="H23" s="150"/>
      <c r="I23" s="144"/>
    </row>
    <row r="24" spans="1:10" x14ac:dyDescent="0.2">
      <c r="B24" s="27"/>
      <c r="D24" s="50"/>
      <c r="E24" s="48"/>
      <c r="G24" s="48">
        <f>G23/3</f>
        <v>0</v>
      </c>
    </row>
    <row r="25" spans="1:10" x14ac:dyDescent="0.2">
      <c r="B25" s="51"/>
      <c r="D25" s="52"/>
      <c r="E25" s="76"/>
      <c r="G25" s="31"/>
    </row>
    <row r="26" spans="1:10" x14ac:dyDescent="0.2">
      <c r="B26" s="27"/>
      <c r="D26" s="50"/>
    </row>
    <row r="27" spans="1:10" x14ac:dyDescent="0.2">
      <c r="A27" t="s">
        <v>22</v>
      </c>
      <c r="B27" s="23">
        <v>369</v>
      </c>
      <c r="C27" s="35">
        <f>IF(ISERROR(D27/B27),0,(D27/B27))</f>
        <v>354.81146341463415</v>
      </c>
      <c r="D27" s="33">
        <v>130925.43</v>
      </c>
      <c r="E27" s="33">
        <v>17682.740000000002</v>
      </c>
      <c r="F27" s="33"/>
      <c r="G27" s="33">
        <v>16870.330000000002</v>
      </c>
      <c r="H27" s="33">
        <f>SUM(D27:G27)</f>
        <v>165478.5</v>
      </c>
    </row>
    <row r="28" spans="1:10" x14ac:dyDescent="0.2">
      <c r="A28" t="s">
        <v>23</v>
      </c>
      <c r="B28" s="23">
        <v>716</v>
      </c>
      <c r="C28" s="35">
        <f>IF(ISERROR(D28/B28),0,(D28/B28))</f>
        <v>339.38780726256982</v>
      </c>
      <c r="D28" s="33">
        <v>243001.67</v>
      </c>
      <c r="E28" s="33">
        <v>31325.97</v>
      </c>
      <c r="F28" s="33"/>
      <c r="G28" s="33">
        <v>32277.17</v>
      </c>
      <c r="H28" s="33">
        <f>SUM(D28:G28)</f>
        <v>306604.81</v>
      </c>
    </row>
    <row r="29" spans="1:10" x14ac:dyDescent="0.2">
      <c r="A29" t="s">
        <v>45</v>
      </c>
      <c r="B29" s="23">
        <v>902</v>
      </c>
      <c r="C29" s="35">
        <f>IF(ISERROR(D29/B29),0,(D29/B29))</f>
        <v>408.41855875831482</v>
      </c>
      <c r="D29" s="33">
        <v>368393.54</v>
      </c>
      <c r="E29" s="33">
        <v>36609.480000000003</v>
      </c>
      <c r="F29" s="33"/>
      <c r="G29" s="33">
        <v>32015.57</v>
      </c>
      <c r="H29" s="33">
        <f>SUM(D29:G29)</f>
        <v>437018.58999999997</v>
      </c>
    </row>
    <row r="30" spans="1:10" x14ac:dyDescent="0.2">
      <c r="A30" t="s">
        <v>20</v>
      </c>
      <c r="B30" s="23">
        <v>675</v>
      </c>
      <c r="C30" s="35">
        <f>IF(ISERROR(D30/B30),0,(D30/B30))</f>
        <v>326.05085925925925</v>
      </c>
      <c r="D30" s="33">
        <v>220084.33</v>
      </c>
      <c r="E30" s="33">
        <v>22790.98</v>
      </c>
      <c r="F30" s="33"/>
      <c r="G30" s="33">
        <v>29946.18</v>
      </c>
      <c r="H30" s="33">
        <f>SUM(D30:G30)</f>
        <v>272821.49</v>
      </c>
    </row>
    <row r="31" spans="1:10" s="42" customFormat="1" x14ac:dyDescent="0.2">
      <c r="B31" s="43">
        <f>SUM(B27:B30)</f>
        <v>2662</v>
      </c>
      <c r="C31" s="44">
        <f>IF(ISERROR(D31/B31),0,(D31/B31))</f>
        <v>361.53454921111938</v>
      </c>
      <c r="D31" s="45">
        <f>SUM(D27:D30)</f>
        <v>962404.96999999986</v>
      </c>
      <c r="E31" s="45">
        <f>SUM(E27:E30)</f>
        <v>108409.17</v>
      </c>
      <c r="F31" s="45"/>
      <c r="G31" s="45">
        <f>SUM(G27:G30)</f>
        <v>111109.25</v>
      </c>
      <c r="H31" s="45">
        <f>SUM(D31:G31)</f>
        <v>1181923.3899999999</v>
      </c>
    </row>
    <row r="33" spans="1:8" x14ac:dyDescent="0.2">
      <c r="A33" t="s">
        <v>25</v>
      </c>
      <c r="B33" s="23">
        <v>18</v>
      </c>
      <c r="C33" s="36">
        <f t="shared" ref="C33:C41" si="4">IF(ISERROR(D33/B33),0,(D33/B33))</f>
        <v>305.92</v>
      </c>
      <c r="D33" s="53">
        <v>5506.56</v>
      </c>
      <c r="E33" s="33">
        <v>476.15</v>
      </c>
      <c r="F33" s="33"/>
      <c r="G33" s="33">
        <v>1117.94</v>
      </c>
      <c r="H33" s="33">
        <f t="shared" ref="H33:H40" si="5">SUM(D33:G33)</f>
        <v>7100.65</v>
      </c>
    </row>
    <row r="34" spans="1:8" x14ac:dyDescent="0.2">
      <c r="A34" t="s">
        <v>26</v>
      </c>
      <c r="B34" s="23">
        <v>9</v>
      </c>
      <c r="C34" s="36">
        <f t="shared" si="4"/>
        <v>492.87111111111113</v>
      </c>
      <c r="D34" s="33">
        <v>4435.84</v>
      </c>
      <c r="E34" s="33">
        <v>309</v>
      </c>
      <c r="F34" s="33"/>
      <c r="G34" s="33">
        <v>1768.1</v>
      </c>
      <c r="H34" s="33">
        <f t="shared" si="5"/>
        <v>6512.9400000000005</v>
      </c>
    </row>
    <row r="35" spans="1:8" x14ac:dyDescent="0.2">
      <c r="A35" t="s">
        <v>27</v>
      </c>
      <c r="B35" s="23">
        <v>30</v>
      </c>
      <c r="C35" s="36">
        <f t="shared" si="4"/>
        <v>170.61933333333334</v>
      </c>
      <c r="D35" s="33">
        <v>5118.58</v>
      </c>
      <c r="E35" s="33">
        <v>61</v>
      </c>
      <c r="F35" s="33"/>
      <c r="G35" s="33"/>
      <c r="H35" s="33">
        <f t="shared" si="5"/>
        <v>5179.58</v>
      </c>
    </row>
    <row r="36" spans="1:8" x14ac:dyDescent="0.2">
      <c r="A36" t="s">
        <v>47</v>
      </c>
      <c r="B36" s="23">
        <v>2</v>
      </c>
      <c r="C36" s="36">
        <f t="shared" si="4"/>
        <v>707.87</v>
      </c>
      <c r="D36" s="33">
        <v>1415.74</v>
      </c>
      <c r="E36" s="33">
        <v>133.19999999999999</v>
      </c>
      <c r="F36" s="33"/>
      <c r="G36" s="33">
        <v>61.74</v>
      </c>
      <c r="H36" s="33">
        <f t="shared" si="5"/>
        <v>1610.68</v>
      </c>
    </row>
    <row r="37" spans="1:8" x14ac:dyDescent="0.2">
      <c r="A37" t="s">
        <v>28</v>
      </c>
      <c r="B37" s="23">
        <v>35</v>
      </c>
      <c r="C37" s="36">
        <f t="shared" si="4"/>
        <v>791.88971428571426</v>
      </c>
      <c r="D37" s="33">
        <v>27716.14</v>
      </c>
      <c r="E37" s="33">
        <v>3049.5</v>
      </c>
      <c r="F37" s="33"/>
      <c r="G37" s="33">
        <v>3717.2</v>
      </c>
      <c r="H37" s="33">
        <f t="shared" si="5"/>
        <v>34482.839999999997</v>
      </c>
    </row>
    <row r="38" spans="1:8" x14ac:dyDescent="0.2">
      <c r="A38" t="s">
        <v>48</v>
      </c>
      <c r="B38" s="23">
        <v>8</v>
      </c>
      <c r="C38" s="36">
        <f t="shared" si="4"/>
        <v>444.16374999999999</v>
      </c>
      <c r="D38" s="33">
        <v>3553.31</v>
      </c>
      <c r="E38" s="33"/>
      <c r="F38" s="33"/>
      <c r="G38" s="33">
        <v>1142.25</v>
      </c>
      <c r="H38" s="33">
        <f t="shared" si="5"/>
        <v>4695.5599999999995</v>
      </c>
    </row>
    <row r="39" spans="1:8" x14ac:dyDescent="0.2">
      <c r="A39" t="s">
        <v>49</v>
      </c>
      <c r="B39" s="23">
        <v>10</v>
      </c>
      <c r="C39" s="36">
        <f t="shared" si="4"/>
        <v>599.99599999999998</v>
      </c>
      <c r="D39" s="33">
        <v>5999.96</v>
      </c>
      <c r="E39" s="33">
        <v>270</v>
      </c>
      <c r="F39" s="33"/>
      <c r="G39" s="33">
        <v>1111.3900000000001</v>
      </c>
      <c r="H39" s="33">
        <f t="shared" si="5"/>
        <v>7381.35</v>
      </c>
    </row>
    <row r="40" spans="1:8" x14ac:dyDescent="0.2">
      <c r="A40" t="s">
        <v>29</v>
      </c>
      <c r="B40" s="23">
        <v>43</v>
      </c>
      <c r="C40" s="36">
        <f t="shared" si="4"/>
        <v>18.451627906976743</v>
      </c>
      <c r="D40" s="33">
        <v>793.42</v>
      </c>
      <c r="E40" s="33">
        <v>374</v>
      </c>
      <c r="F40" s="33"/>
      <c r="G40" s="33">
        <v>879.14</v>
      </c>
      <c r="H40" s="33">
        <f t="shared" si="5"/>
        <v>2046.56</v>
      </c>
    </row>
    <row r="41" spans="1:8" s="37" customFormat="1" x14ac:dyDescent="0.2">
      <c r="B41" s="38">
        <f>SUM(B33:B40)</f>
        <v>155</v>
      </c>
      <c r="C41" s="39">
        <f t="shared" si="4"/>
        <v>351.86806451612898</v>
      </c>
      <c r="D41" s="40">
        <f>SUM(D33:D40)</f>
        <v>54539.549999999996</v>
      </c>
      <c r="E41" s="40">
        <f>SUM(E33:E40)</f>
        <v>4672.8500000000004</v>
      </c>
      <c r="F41" s="40"/>
      <c r="G41" s="40">
        <f>SUM(G33:G40)</f>
        <v>9797.7599999999984</v>
      </c>
      <c r="H41" s="41">
        <f>SUM(H33:H40)</f>
        <v>69010.159999999989</v>
      </c>
    </row>
    <row r="43" spans="1:8" x14ac:dyDescent="0.2">
      <c r="A43" t="s">
        <v>33</v>
      </c>
      <c r="B43" s="23">
        <v>35</v>
      </c>
      <c r="C43" s="36">
        <f>IF(ISERROR(D43/B43),0,(D43/B43))</f>
        <v>339.63428571428574</v>
      </c>
      <c r="D43" s="53">
        <v>11887.2</v>
      </c>
      <c r="E43" s="33">
        <v>20</v>
      </c>
      <c r="F43" s="50"/>
      <c r="G43" s="50">
        <v>5556.95</v>
      </c>
      <c r="H43" s="33">
        <f>SUM(D43:G43)</f>
        <v>17464.150000000001</v>
      </c>
    </row>
    <row r="44" spans="1:8" x14ac:dyDescent="0.2">
      <c r="A44" t="s">
        <v>34</v>
      </c>
      <c r="B44" s="23">
        <v>3420</v>
      </c>
      <c r="C44" s="36">
        <f>IF(ISERROR(D44/B44),0,(D44/B44))</f>
        <v>404.66201169590647</v>
      </c>
      <c r="D44" s="33">
        <v>1383944.08</v>
      </c>
      <c r="E44" s="33">
        <v>27512.38</v>
      </c>
      <c r="G44" s="23">
        <v>473821.98</v>
      </c>
      <c r="H44" s="33">
        <f>SUM(D44:G44)</f>
        <v>1885278.44</v>
      </c>
    </row>
    <row r="45" spans="1:8" x14ac:dyDescent="0.2">
      <c r="A45" t="s">
        <v>46</v>
      </c>
      <c r="B45" s="23">
        <v>20</v>
      </c>
      <c r="C45" s="36">
        <f>IF(ISERROR(D45/B45),0,(D45/B45))</f>
        <v>426.06000000000006</v>
      </c>
      <c r="D45" s="33">
        <v>8521.2000000000007</v>
      </c>
      <c r="E45" s="33">
        <v>16</v>
      </c>
      <c r="G45" s="23">
        <v>2553.5300000000002</v>
      </c>
      <c r="H45" s="33">
        <f>SUM(D45:G45)</f>
        <v>11090.730000000001</v>
      </c>
    </row>
    <row r="46" spans="1:8" x14ac:dyDescent="0.2">
      <c r="A46" t="s">
        <v>44</v>
      </c>
      <c r="B46" s="23">
        <v>7</v>
      </c>
      <c r="C46" s="36">
        <f>IF(ISERROR(D46/B46),0,(D46/B46))</f>
        <v>408.46</v>
      </c>
      <c r="D46" s="33">
        <v>2859.22</v>
      </c>
      <c r="E46" s="33">
        <v>1814</v>
      </c>
      <c r="F46" s="50"/>
      <c r="G46" s="50">
        <v>216.09</v>
      </c>
      <c r="H46" s="33">
        <f>SUM(D46:G46)</f>
        <v>4889.3099999999995</v>
      </c>
    </row>
    <row r="47" spans="1:8" x14ac:dyDescent="0.2">
      <c r="C47" s="36"/>
      <c r="D47" s="33"/>
      <c r="E47" s="33"/>
      <c r="F47" s="77"/>
      <c r="G47" s="77"/>
      <c r="H47" s="33"/>
    </row>
    <row r="48" spans="1:8" x14ac:dyDescent="0.2">
      <c r="B48" s="72">
        <f>SUM(B43:B46)</f>
        <v>3482</v>
      </c>
      <c r="C48" s="73">
        <f>IF(ISERROR(D48/B48),0,(D48/B48))</f>
        <v>404.13891441700173</v>
      </c>
      <c r="D48" s="45">
        <f>SUM(D43:D46)</f>
        <v>1407211.7</v>
      </c>
      <c r="E48" s="45">
        <f>SUM(E43:E46)</f>
        <v>29362.38</v>
      </c>
      <c r="F48" s="45"/>
      <c r="G48" s="45">
        <f>SUM(G43:G46)</f>
        <v>482148.55000000005</v>
      </c>
      <c r="H48" s="73">
        <f>SUM(D48:G48)</f>
        <v>1918722.63</v>
      </c>
    </row>
    <row r="50" spans="1:8" x14ac:dyDescent="0.2">
      <c r="A50" t="s">
        <v>30</v>
      </c>
      <c r="B50" s="46">
        <v>10769</v>
      </c>
      <c r="C50" s="47">
        <f>IF(ISERROR(D50/B50),0,(D50/B50))</f>
        <v>390.74962538768693</v>
      </c>
      <c r="D50" s="31">
        <v>4207982.7158000004</v>
      </c>
      <c r="E50" s="50">
        <v>1780191.96</v>
      </c>
      <c r="F50" s="50"/>
      <c r="G50" s="50">
        <v>640253</v>
      </c>
      <c r="H50" s="50">
        <f>SUM(D50:G50)</f>
        <v>6628427.6758000003</v>
      </c>
    </row>
    <row r="51" spans="1:8" x14ac:dyDescent="0.2">
      <c r="H51" s="50"/>
    </row>
    <row r="52" spans="1:8" x14ac:dyDescent="0.2">
      <c r="B52" s="51"/>
      <c r="H52" s="48"/>
    </row>
  </sheetData>
  <mergeCells count="1">
    <mergeCell ref="A4:I4"/>
  </mergeCells>
  <phoneticPr fontId="0" type="noConversion"/>
  <pageMargins left="0.51" right="0.68" top="1" bottom="1" header="0.5" footer="0.5"/>
  <pageSetup scale="90" orientation="landscape" horizontalDpi="1200" verticalDpi="12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50"/>
  <sheetViews>
    <sheetView workbookViewId="0">
      <selection activeCell="A3" sqref="A3:I23"/>
    </sheetView>
  </sheetViews>
  <sheetFormatPr defaultRowHeight="12.75" x14ac:dyDescent="0.2"/>
  <cols>
    <col min="1" max="1" width="26.42578125" bestFit="1" customWidth="1"/>
    <col min="2" max="2" width="8" style="23" customWidth="1"/>
    <col min="3" max="3" width="9.140625" style="23"/>
    <col min="4" max="5" width="13.140625" style="23" customWidth="1"/>
    <col min="6" max="6" width="14.140625" style="23" bestFit="1" customWidth="1"/>
    <col min="7" max="8" width="13.140625" style="23" customWidth="1"/>
    <col min="9" max="9" width="13.140625" customWidth="1"/>
  </cols>
  <sheetData>
    <row r="3" spans="1:9" x14ac:dyDescent="0.2">
      <c r="A3" s="144"/>
      <c r="B3" s="145"/>
      <c r="C3" s="145"/>
      <c r="D3" s="145"/>
      <c r="E3" s="145"/>
      <c r="F3" s="145"/>
      <c r="G3" s="145"/>
      <c r="H3" s="145"/>
      <c r="I3" s="144"/>
    </row>
    <row r="4" spans="1:9" ht="16.5" thickBot="1" x14ac:dyDescent="0.25">
      <c r="A4" s="126">
        <v>40118</v>
      </c>
      <c r="B4" s="127"/>
      <c r="C4" s="127"/>
      <c r="D4" s="127"/>
      <c r="E4" s="127"/>
      <c r="F4" s="127"/>
      <c r="G4" s="127"/>
      <c r="H4" s="127"/>
      <c r="I4" s="127"/>
    </row>
    <row r="5" spans="1:9" ht="16.5" thickBot="1" x14ac:dyDescent="0.25">
      <c r="A5" s="83" t="s">
        <v>0</v>
      </c>
      <c r="B5" s="84" t="s">
        <v>1</v>
      </c>
      <c r="C5" s="85" t="s">
        <v>53</v>
      </c>
      <c r="D5" s="86" t="s">
        <v>2</v>
      </c>
      <c r="E5" s="87" t="s">
        <v>8</v>
      </c>
      <c r="F5" s="87" t="s">
        <v>41</v>
      </c>
      <c r="G5" s="87" t="s">
        <v>9</v>
      </c>
      <c r="H5" s="87" t="s">
        <v>10</v>
      </c>
      <c r="I5" s="87" t="s">
        <v>35</v>
      </c>
    </row>
    <row r="6" spans="1:9" ht="15.75" x14ac:dyDescent="0.2">
      <c r="A6" s="128" t="s">
        <v>11</v>
      </c>
      <c r="B6" s="129"/>
      <c r="C6" s="90">
        <f t="shared" ref="C6:C21" si="0">IF(ISERROR(D6/B6),0,(D6/B6))</f>
        <v>0</v>
      </c>
      <c r="D6" s="91"/>
      <c r="E6" s="130"/>
      <c r="F6" s="92">
        <f t="shared" ref="F6:F19" si="1">IF(ISERROR(E6/B6),0,(E6/B6))</f>
        <v>0</v>
      </c>
      <c r="G6" s="130"/>
      <c r="H6" s="130">
        <f t="shared" ref="H6:H19" si="2">G6+E6+D6</f>
        <v>0</v>
      </c>
      <c r="I6" s="93" t="e">
        <f t="shared" ref="I6:I19" si="3">B6/$B$20</f>
        <v>#DIV/0!</v>
      </c>
    </row>
    <row r="7" spans="1:9" ht="15.75" x14ac:dyDescent="0.2">
      <c r="A7" s="131" t="s">
        <v>12</v>
      </c>
      <c r="B7" s="132"/>
      <c r="C7" s="96">
        <f t="shared" si="0"/>
        <v>0</v>
      </c>
      <c r="D7" s="97"/>
      <c r="E7" s="98"/>
      <c r="F7" s="98">
        <f t="shared" si="1"/>
        <v>0</v>
      </c>
      <c r="G7" s="98"/>
      <c r="H7" s="98">
        <f t="shared" si="2"/>
        <v>0</v>
      </c>
      <c r="I7" s="99" t="e">
        <f t="shared" si="3"/>
        <v>#DIV/0!</v>
      </c>
    </row>
    <row r="8" spans="1:9" ht="15.75" x14ac:dyDescent="0.2">
      <c r="A8" s="131" t="s">
        <v>18</v>
      </c>
      <c r="B8" s="132"/>
      <c r="C8" s="96">
        <f t="shared" si="0"/>
        <v>0</v>
      </c>
      <c r="D8" s="97"/>
      <c r="E8" s="98"/>
      <c r="F8" s="98">
        <f t="shared" si="1"/>
        <v>0</v>
      </c>
      <c r="G8" s="98"/>
      <c r="H8" s="98">
        <f t="shared" si="2"/>
        <v>0</v>
      </c>
      <c r="I8" s="99" t="e">
        <f t="shared" si="3"/>
        <v>#DIV/0!</v>
      </c>
    </row>
    <row r="9" spans="1:9" ht="15.75" x14ac:dyDescent="0.2">
      <c r="A9" s="131" t="s">
        <v>13</v>
      </c>
      <c r="B9" s="132"/>
      <c r="C9" s="96">
        <f t="shared" si="0"/>
        <v>0</v>
      </c>
      <c r="D9" s="97"/>
      <c r="E9" s="98"/>
      <c r="F9" s="98">
        <f t="shared" si="1"/>
        <v>0</v>
      </c>
      <c r="G9" s="98"/>
      <c r="H9" s="98">
        <f t="shared" si="2"/>
        <v>0</v>
      </c>
      <c r="I9" s="99" t="e">
        <f t="shared" si="3"/>
        <v>#DIV/0!</v>
      </c>
    </row>
    <row r="10" spans="1:9" ht="15.75" x14ac:dyDescent="0.2">
      <c r="A10" s="131" t="s">
        <v>4</v>
      </c>
      <c r="B10" s="132"/>
      <c r="C10" s="96">
        <f t="shared" si="0"/>
        <v>0</v>
      </c>
      <c r="D10" s="97"/>
      <c r="E10" s="98"/>
      <c r="F10" s="98">
        <f t="shared" si="1"/>
        <v>0</v>
      </c>
      <c r="G10" s="98"/>
      <c r="H10" s="98">
        <f t="shared" si="2"/>
        <v>0</v>
      </c>
      <c r="I10" s="99" t="e">
        <f t="shared" si="3"/>
        <v>#DIV/0!</v>
      </c>
    </row>
    <row r="11" spans="1:9" ht="15.75" x14ac:dyDescent="0.2">
      <c r="A11" s="131" t="s">
        <v>14</v>
      </c>
      <c r="B11" s="132"/>
      <c r="C11" s="96">
        <f t="shared" si="0"/>
        <v>0</v>
      </c>
      <c r="D11" s="97"/>
      <c r="E11" s="98"/>
      <c r="F11" s="98">
        <f t="shared" si="1"/>
        <v>0</v>
      </c>
      <c r="G11" s="98"/>
      <c r="H11" s="98">
        <f t="shared" si="2"/>
        <v>0</v>
      </c>
      <c r="I11" s="99" t="e">
        <f t="shared" si="3"/>
        <v>#DIV/0!</v>
      </c>
    </row>
    <row r="12" spans="1:9" ht="15.75" x14ac:dyDescent="0.2">
      <c r="A12" s="131" t="s">
        <v>15</v>
      </c>
      <c r="B12" s="132"/>
      <c r="C12" s="96">
        <f t="shared" si="0"/>
        <v>0</v>
      </c>
      <c r="D12" s="97"/>
      <c r="E12" s="98"/>
      <c r="F12" s="98">
        <f t="shared" si="1"/>
        <v>0</v>
      </c>
      <c r="G12" s="98"/>
      <c r="H12" s="98">
        <f t="shared" si="2"/>
        <v>0</v>
      </c>
      <c r="I12" s="99" t="e">
        <f t="shared" si="3"/>
        <v>#DIV/0!</v>
      </c>
    </row>
    <row r="13" spans="1:9" ht="15.75" x14ac:dyDescent="0.2">
      <c r="A13" s="131" t="s">
        <v>16</v>
      </c>
      <c r="B13" s="132"/>
      <c r="C13" s="96">
        <f t="shared" si="0"/>
        <v>0</v>
      </c>
      <c r="D13" s="97"/>
      <c r="E13" s="98"/>
      <c r="F13" s="98">
        <f t="shared" si="1"/>
        <v>0</v>
      </c>
      <c r="G13" s="98"/>
      <c r="H13" s="98">
        <f t="shared" si="2"/>
        <v>0</v>
      </c>
      <c r="I13" s="99" t="e">
        <f t="shared" si="3"/>
        <v>#DIV/0!</v>
      </c>
    </row>
    <row r="14" spans="1:9" ht="15.75" x14ac:dyDescent="0.2">
      <c r="A14" s="131" t="s">
        <v>17</v>
      </c>
      <c r="B14" s="132"/>
      <c r="C14" s="96">
        <f t="shared" si="0"/>
        <v>0</v>
      </c>
      <c r="D14" s="97"/>
      <c r="E14" s="98"/>
      <c r="F14" s="98">
        <f t="shared" si="1"/>
        <v>0</v>
      </c>
      <c r="G14" s="98"/>
      <c r="H14" s="98">
        <f t="shared" si="2"/>
        <v>0</v>
      </c>
      <c r="I14" s="99" t="e">
        <f t="shared" si="3"/>
        <v>#DIV/0!</v>
      </c>
    </row>
    <row r="15" spans="1:9" ht="15.75" x14ac:dyDescent="0.2">
      <c r="A15" s="133" t="s">
        <v>19</v>
      </c>
      <c r="B15" s="132"/>
      <c r="C15" s="96">
        <f t="shared" si="0"/>
        <v>0</v>
      </c>
      <c r="D15" s="97"/>
      <c r="E15" s="98"/>
      <c r="F15" s="98">
        <f t="shared" si="1"/>
        <v>0</v>
      </c>
      <c r="G15" s="98"/>
      <c r="H15" s="98">
        <f t="shared" si="2"/>
        <v>0</v>
      </c>
      <c r="I15" s="99" t="e">
        <f t="shared" si="3"/>
        <v>#DIV/0!</v>
      </c>
    </row>
    <row r="16" spans="1:9" ht="15.75" x14ac:dyDescent="0.2">
      <c r="A16" s="134" t="s">
        <v>7</v>
      </c>
      <c r="B16" s="135"/>
      <c r="C16" s="96">
        <f t="shared" si="0"/>
        <v>0</v>
      </c>
      <c r="D16" s="100"/>
      <c r="E16" s="104"/>
      <c r="F16" s="104">
        <f t="shared" si="1"/>
        <v>0</v>
      </c>
      <c r="G16" s="104"/>
      <c r="H16" s="98">
        <f t="shared" si="2"/>
        <v>0</v>
      </c>
      <c r="I16" s="99" t="e">
        <f t="shared" si="3"/>
        <v>#DIV/0!</v>
      </c>
    </row>
    <row r="17" spans="1:10" ht="15.75" x14ac:dyDescent="0.2">
      <c r="A17" s="134" t="s">
        <v>3</v>
      </c>
      <c r="B17" s="135"/>
      <c r="C17" s="105">
        <f t="shared" si="0"/>
        <v>0</v>
      </c>
      <c r="D17" s="100"/>
      <c r="E17" s="104"/>
      <c r="F17" s="104">
        <f t="shared" si="1"/>
        <v>0</v>
      </c>
      <c r="G17" s="104"/>
      <c r="H17" s="104">
        <f t="shared" si="2"/>
        <v>0</v>
      </c>
      <c r="I17" s="106" t="e">
        <f t="shared" si="3"/>
        <v>#DIV/0!</v>
      </c>
    </row>
    <row r="18" spans="1:10" ht="15.75" x14ac:dyDescent="0.2">
      <c r="A18" s="134" t="s">
        <v>43</v>
      </c>
      <c r="B18" s="135"/>
      <c r="C18" s="105">
        <f t="shared" si="0"/>
        <v>0</v>
      </c>
      <c r="D18" s="100"/>
      <c r="E18" s="104"/>
      <c r="F18" s="104">
        <f t="shared" si="1"/>
        <v>0</v>
      </c>
      <c r="G18" s="104"/>
      <c r="H18" s="104">
        <f t="shared" si="2"/>
        <v>0</v>
      </c>
      <c r="I18" s="106" t="e">
        <f t="shared" si="3"/>
        <v>#DIV/0!</v>
      </c>
      <c r="J18" s="79"/>
    </row>
    <row r="19" spans="1:10" ht="16.5" thickBot="1" x14ac:dyDescent="0.25">
      <c r="A19" s="136" t="s">
        <v>5</v>
      </c>
      <c r="B19" s="137"/>
      <c r="C19" s="109">
        <f t="shared" si="0"/>
        <v>0</v>
      </c>
      <c r="D19" s="110"/>
      <c r="E19" s="111"/>
      <c r="F19" s="111">
        <f t="shared" si="1"/>
        <v>0</v>
      </c>
      <c r="G19" s="111"/>
      <c r="H19" s="111">
        <f t="shared" si="2"/>
        <v>0</v>
      </c>
      <c r="I19" s="112" t="e">
        <f t="shared" si="3"/>
        <v>#DIV/0!</v>
      </c>
    </row>
    <row r="20" spans="1:10" ht="16.5" thickBot="1" x14ac:dyDescent="0.25">
      <c r="A20" s="138" t="s">
        <v>31</v>
      </c>
      <c r="B20" s="139">
        <f>SUM(B6:B19)</f>
        <v>0</v>
      </c>
      <c r="C20" s="140">
        <f t="shared" si="0"/>
        <v>0</v>
      </c>
      <c r="D20" s="141">
        <f>SUM(D6:D19)</f>
        <v>0</v>
      </c>
      <c r="E20" s="142">
        <f>SUM(E6:E19)</f>
        <v>0</v>
      </c>
      <c r="F20" s="142"/>
      <c r="G20" s="142">
        <f>SUM(G6:G19)</f>
        <v>0</v>
      </c>
      <c r="H20" s="142">
        <f>SUM(H6:H19)</f>
        <v>0</v>
      </c>
      <c r="I20" s="143" t="e">
        <f>SUM(I6:I19)</f>
        <v>#DIV/0!</v>
      </c>
    </row>
    <row r="21" spans="1:10" ht="13.5" thickBot="1" x14ac:dyDescent="0.25">
      <c r="A21" s="117"/>
      <c r="B21" s="118">
        <f>B20/(394*31)</f>
        <v>0</v>
      </c>
      <c r="C21" s="119">
        <f t="shared" si="0"/>
        <v>0</v>
      </c>
      <c r="D21" s="120"/>
      <c r="E21" s="120"/>
      <c r="F21" s="120"/>
      <c r="G21" s="120"/>
      <c r="H21" s="120"/>
      <c r="I21" s="121"/>
    </row>
    <row r="22" spans="1:10" x14ac:dyDescent="0.2">
      <c r="A22" s="144"/>
      <c r="B22" s="145"/>
      <c r="C22" s="145"/>
      <c r="D22" s="146"/>
      <c r="E22" s="146"/>
      <c r="F22" s="146"/>
      <c r="G22" s="146"/>
      <c r="H22" s="146"/>
      <c r="I22" s="147"/>
    </row>
    <row r="23" spans="1:10" ht="15.75" x14ac:dyDescent="0.2">
      <c r="A23" s="148" t="s">
        <v>32</v>
      </c>
      <c r="B23" s="149"/>
      <c r="C23" s="146"/>
      <c r="D23" s="150"/>
      <c r="E23" s="150"/>
      <c r="F23" s="150"/>
      <c r="G23" s="150"/>
      <c r="H23" s="150"/>
      <c r="I23" s="144"/>
    </row>
    <row r="24" spans="1:10" x14ac:dyDescent="0.2">
      <c r="B24" s="27"/>
      <c r="D24" s="50">
        <f>D23/4</f>
        <v>0</v>
      </c>
      <c r="E24" s="48"/>
      <c r="G24" s="48"/>
    </row>
    <row r="25" spans="1:10" x14ac:dyDescent="0.2">
      <c r="B25" s="51"/>
      <c r="D25" s="52"/>
      <c r="E25" s="76"/>
    </row>
    <row r="26" spans="1:10" x14ac:dyDescent="0.2">
      <c r="B26" s="27"/>
      <c r="D26" s="50"/>
    </row>
    <row r="27" spans="1:10" x14ac:dyDescent="0.2">
      <c r="A27" t="s">
        <v>22</v>
      </c>
      <c r="B27" s="23">
        <v>347</v>
      </c>
      <c r="C27" s="35">
        <f>IF(ISERROR(D27/B27),0,(D27/B27))</f>
        <v>369.22253602305477</v>
      </c>
      <c r="D27" s="33">
        <v>128120.22</v>
      </c>
      <c r="E27" s="33">
        <v>21955.21</v>
      </c>
      <c r="F27" s="33"/>
      <c r="G27" s="33">
        <v>40213.300000000003</v>
      </c>
      <c r="H27" s="33">
        <f>SUM(D27:G27)</f>
        <v>190288.72999999998</v>
      </c>
    </row>
    <row r="28" spans="1:10" x14ac:dyDescent="0.2">
      <c r="A28" t="s">
        <v>23</v>
      </c>
      <c r="B28" s="23">
        <v>1270</v>
      </c>
      <c r="C28" s="35">
        <f>IF(ISERROR(D28/B28),0,(D28/B28))</f>
        <v>340.7224409448819</v>
      </c>
      <c r="D28" s="33">
        <v>432717.5</v>
      </c>
      <c r="E28" s="33">
        <v>71028.61</v>
      </c>
      <c r="F28" s="33"/>
      <c r="G28" s="33">
        <v>93286.16</v>
      </c>
      <c r="H28" s="33">
        <f>SUM(D28:G28)</f>
        <v>597032.27</v>
      </c>
    </row>
    <row r="29" spans="1:10" x14ac:dyDescent="0.2">
      <c r="A29" t="s">
        <v>45</v>
      </c>
      <c r="B29" s="23">
        <v>686</v>
      </c>
      <c r="C29" s="35">
        <f>IF(ISERROR(D29/B29),0,(D29/B29))</f>
        <v>360.64177842565601</v>
      </c>
      <c r="D29" s="33">
        <v>247400.26</v>
      </c>
      <c r="E29" s="33">
        <v>36277.49</v>
      </c>
      <c r="F29" s="33"/>
      <c r="G29" s="33">
        <v>48860.02</v>
      </c>
      <c r="H29" s="33">
        <f>SUM(D29:G29)</f>
        <v>332537.77</v>
      </c>
    </row>
    <row r="30" spans="1:10" x14ac:dyDescent="0.2">
      <c r="A30" t="s">
        <v>20</v>
      </c>
      <c r="B30" s="23">
        <v>481</v>
      </c>
      <c r="C30" s="35">
        <f>IF(ISERROR(D30/B30),0,(D30/B30))</f>
        <v>398.84494802494805</v>
      </c>
      <c r="D30" s="33">
        <v>191844.42</v>
      </c>
      <c r="E30" s="33">
        <v>28014.799999999999</v>
      </c>
      <c r="F30" s="33"/>
      <c r="G30" s="33">
        <v>34190.06</v>
      </c>
      <c r="H30" s="33">
        <f>SUM(D30:G30)</f>
        <v>254049.28</v>
      </c>
    </row>
    <row r="31" spans="1:10" s="42" customFormat="1" x14ac:dyDescent="0.2">
      <c r="B31" s="43">
        <f>SUM(B27:B30)</f>
        <v>2784</v>
      </c>
      <c r="C31" s="44">
        <f>IF(ISERROR(D31/B31),0,(D31/B31))</f>
        <v>359.22500000000002</v>
      </c>
      <c r="D31" s="45">
        <f>SUM(D27:D30)</f>
        <v>1000082.4</v>
      </c>
      <c r="E31" s="45">
        <f>SUM(E27:E30)</f>
        <v>157276.10999999999</v>
      </c>
      <c r="F31" s="45"/>
      <c r="G31" s="45">
        <f>SUM(G27:G30)</f>
        <v>216549.54</v>
      </c>
      <c r="H31" s="45">
        <f>SUM(D31:G31)</f>
        <v>1373908.05</v>
      </c>
    </row>
    <row r="33" spans="1:8" x14ac:dyDescent="0.2">
      <c r="A33" t="s">
        <v>25</v>
      </c>
      <c r="B33" s="23">
        <v>41</v>
      </c>
      <c r="C33" s="36">
        <f t="shared" ref="C33:C40" si="4">IF(ISERROR(D33/B33),0,(D33/B33))</f>
        <v>640.9121951219513</v>
      </c>
      <c r="D33" s="53">
        <v>26277.4</v>
      </c>
      <c r="E33" s="33">
        <v>2974</v>
      </c>
      <c r="F33" s="33"/>
      <c r="G33" s="33">
        <v>3016.28</v>
      </c>
      <c r="H33" s="33">
        <f t="shared" ref="H33:H39" si="5">SUM(D33:G33)</f>
        <v>32267.68</v>
      </c>
    </row>
    <row r="34" spans="1:8" x14ac:dyDescent="0.2">
      <c r="A34" t="s">
        <v>50</v>
      </c>
      <c r="B34" s="23">
        <v>14</v>
      </c>
      <c r="C34" s="36">
        <f t="shared" si="4"/>
        <v>295.53357142857146</v>
      </c>
      <c r="D34" s="53">
        <v>4137.47</v>
      </c>
      <c r="E34" s="33"/>
      <c r="F34" s="33"/>
      <c r="G34" s="33">
        <v>2381.5500000000002</v>
      </c>
      <c r="H34" s="33">
        <f t="shared" si="5"/>
        <v>6519.02</v>
      </c>
    </row>
    <row r="35" spans="1:8" x14ac:dyDescent="0.2">
      <c r="A35" t="s">
        <v>26</v>
      </c>
      <c r="B35" s="23">
        <v>69</v>
      </c>
      <c r="C35" s="36">
        <f t="shared" si="4"/>
        <v>664.59101449275363</v>
      </c>
      <c r="D35" s="33">
        <v>45856.78</v>
      </c>
      <c r="E35" s="33">
        <v>2957.3</v>
      </c>
      <c r="F35" s="33"/>
      <c r="G35" s="33">
        <v>6016</v>
      </c>
      <c r="H35" s="33">
        <f t="shared" si="5"/>
        <v>54830.080000000002</v>
      </c>
    </row>
    <row r="36" spans="1:8" x14ac:dyDescent="0.2">
      <c r="A36" t="s">
        <v>27</v>
      </c>
      <c r="B36" s="23">
        <v>59</v>
      </c>
      <c r="C36" s="36">
        <f t="shared" si="4"/>
        <v>365.45186440677963</v>
      </c>
      <c r="D36" s="33">
        <v>21561.66</v>
      </c>
      <c r="E36" s="33">
        <v>2401</v>
      </c>
      <c r="F36" s="33"/>
      <c r="G36" s="33">
        <v>3951.72</v>
      </c>
      <c r="H36" s="33">
        <f t="shared" si="5"/>
        <v>27914.38</v>
      </c>
    </row>
    <row r="37" spans="1:8" x14ac:dyDescent="0.2">
      <c r="A37" t="s">
        <v>21</v>
      </c>
      <c r="B37" s="23">
        <v>14</v>
      </c>
      <c r="C37" s="36">
        <f t="shared" si="4"/>
        <v>521.27071428571423</v>
      </c>
      <c r="D37" s="33">
        <v>7297.79</v>
      </c>
      <c r="E37" s="33">
        <v>837</v>
      </c>
      <c r="F37" s="33"/>
      <c r="G37" s="33">
        <v>1760.59</v>
      </c>
      <c r="H37" s="33">
        <f t="shared" si="5"/>
        <v>9895.3799999999992</v>
      </c>
    </row>
    <row r="38" spans="1:8" x14ac:dyDescent="0.2">
      <c r="A38" t="s">
        <v>28</v>
      </c>
      <c r="B38" s="23">
        <v>57</v>
      </c>
      <c r="C38" s="36">
        <f t="shared" si="4"/>
        <v>688.66017543859641</v>
      </c>
      <c r="D38" s="33">
        <v>39253.629999999997</v>
      </c>
      <c r="E38" s="33">
        <v>1298</v>
      </c>
      <c r="F38" s="33"/>
      <c r="G38" s="33">
        <v>3070.82</v>
      </c>
      <c r="H38" s="33">
        <f t="shared" si="5"/>
        <v>43622.45</v>
      </c>
    </row>
    <row r="39" spans="1:8" x14ac:dyDescent="0.2">
      <c r="A39" t="s">
        <v>29</v>
      </c>
      <c r="B39" s="23">
        <v>42</v>
      </c>
      <c r="C39" s="36">
        <f t="shared" si="4"/>
        <v>195.99142857142857</v>
      </c>
      <c r="D39" s="33">
        <v>8231.64</v>
      </c>
      <c r="E39" s="33">
        <v>124</v>
      </c>
      <c r="F39" s="33"/>
      <c r="G39" s="33">
        <v>643.39</v>
      </c>
      <c r="H39" s="33">
        <f t="shared" si="5"/>
        <v>8999.0299999999988</v>
      </c>
    </row>
    <row r="40" spans="1:8" s="37" customFormat="1" x14ac:dyDescent="0.2">
      <c r="B40" s="38">
        <f>SUM(B33:B39)</f>
        <v>296</v>
      </c>
      <c r="C40" s="39">
        <f t="shared" si="4"/>
        <v>515.59584459459461</v>
      </c>
      <c r="D40" s="40">
        <f>SUM(D33:D39)</f>
        <v>152616.37</v>
      </c>
      <c r="E40" s="40">
        <f>SUM(E33:E39)</f>
        <v>10591.3</v>
      </c>
      <c r="F40" s="40"/>
      <c r="G40" s="40">
        <f>SUM(G33:G39)</f>
        <v>20840.349999999999</v>
      </c>
      <c r="H40" s="41">
        <f>SUM(H33:H39)</f>
        <v>184048.02</v>
      </c>
    </row>
    <row r="42" spans="1:8" x14ac:dyDescent="0.2">
      <c r="A42" t="s">
        <v>33</v>
      </c>
      <c r="B42" s="23">
        <v>53</v>
      </c>
      <c r="C42" s="36">
        <f>IF(ISERROR(D42/B42),0,(D42/B42))</f>
        <v>319.32094339622637</v>
      </c>
      <c r="D42" s="53">
        <v>16924.009999999998</v>
      </c>
      <c r="E42" s="33">
        <v>48</v>
      </c>
      <c r="F42" s="50"/>
      <c r="G42" s="50">
        <v>7029.78</v>
      </c>
      <c r="H42" s="33">
        <f>SUM(D42:G42)</f>
        <v>24001.789999999997</v>
      </c>
    </row>
    <row r="43" spans="1:8" x14ac:dyDescent="0.2">
      <c r="A43" t="s">
        <v>34</v>
      </c>
      <c r="B43" s="23">
        <v>2464</v>
      </c>
      <c r="C43" s="36">
        <f>IF(ISERROR(D43/B43),0,(D43/B43))</f>
        <v>317.05180194805195</v>
      </c>
      <c r="D43" s="33">
        <v>781215.64</v>
      </c>
      <c r="E43" s="33">
        <v>33641.370000000003</v>
      </c>
      <c r="G43" s="23">
        <v>406186.34</v>
      </c>
      <c r="H43" s="33">
        <f>SUM(D43:G43)</f>
        <v>1221043.3500000001</v>
      </c>
    </row>
    <row r="44" spans="1:8" x14ac:dyDescent="0.2">
      <c r="A44" t="s">
        <v>44</v>
      </c>
      <c r="B44" s="23">
        <v>39</v>
      </c>
      <c r="C44" s="36">
        <f>IF(ISERROR(D44/B44),0,(D44/B44))</f>
        <v>353.92974358974362</v>
      </c>
      <c r="D44" s="33">
        <v>13803.26</v>
      </c>
      <c r="E44" s="33">
        <v>620</v>
      </c>
      <c r="F44" s="50"/>
      <c r="G44" s="50">
        <v>9593.11</v>
      </c>
      <c r="H44" s="33">
        <f>SUM(D44:G44)</f>
        <v>24016.370000000003</v>
      </c>
    </row>
    <row r="45" spans="1:8" x14ac:dyDescent="0.2">
      <c r="C45" s="36"/>
      <c r="D45" s="33"/>
      <c r="E45" s="33"/>
      <c r="F45" s="77"/>
      <c r="G45" s="77"/>
      <c r="H45" s="33"/>
    </row>
    <row r="46" spans="1:8" x14ac:dyDescent="0.2">
      <c r="B46" s="72">
        <f>SUM(B42:B44)</f>
        <v>2556</v>
      </c>
      <c r="C46" s="73">
        <f>IF(ISERROR(D46/B46),0,(D46/B46))</f>
        <v>317.66154538341158</v>
      </c>
      <c r="D46" s="45">
        <f>SUM(D42:D44)</f>
        <v>811942.91</v>
      </c>
      <c r="E46" s="45">
        <f>SUM(E42:E44)</f>
        <v>34309.370000000003</v>
      </c>
      <c r="F46" s="45"/>
      <c r="G46" s="45">
        <f>SUM(G42:G44)</f>
        <v>422809.23000000004</v>
      </c>
      <c r="H46" s="73">
        <f>SUM(D46:G46)</f>
        <v>1269061.51</v>
      </c>
    </row>
    <row r="48" spans="1:8" x14ac:dyDescent="0.2">
      <c r="A48" t="s">
        <v>30</v>
      </c>
      <c r="B48" s="46">
        <v>10295</v>
      </c>
      <c r="C48" s="47">
        <f>IF(ISERROR(D48/B48),0,(D48/B48))</f>
        <v>403.95001724137933</v>
      </c>
      <c r="D48" s="50">
        <v>4158665.4275000002</v>
      </c>
      <c r="E48" s="50">
        <v>2355166.81</v>
      </c>
      <c r="F48" s="50"/>
      <c r="G48" s="50">
        <v>816108</v>
      </c>
      <c r="H48" s="50">
        <f>SUM(D48:G48)</f>
        <v>7329940.2375000007</v>
      </c>
    </row>
    <row r="49" spans="2:8" x14ac:dyDescent="0.2">
      <c r="H49" s="50"/>
    </row>
    <row r="50" spans="2:8" x14ac:dyDescent="0.2">
      <c r="B50" s="51"/>
      <c r="H50" s="48"/>
    </row>
  </sheetData>
  <mergeCells count="1">
    <mergeCell ref="A4:I4"/>
  </mergeCells>
  <phoneticPr fontId="0" type="noConversion"/>
  <pageMargins left="0.51" right="0.68" top="1" bottom="1" header="0.5" footer="0.5"/>
  <pageSetup scale="90" orientation="landscape" horizontalDpi="1200" verticalDpi="12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I25"/>
  <sheetViews>
    <sheetView workbookViewId="0">
      <selection activeCell="D2" sqref="D2"/>
    </sheetView>
  </sheetViews>
  <sheetFormatPr defaultRowHeight="12.75" x14ac:dyDescent="0.2"/>
  <cols>
    <col min="1" max="1" width="22.28515625" customWidth="1"/>
    <col min="2" max="2" width="10.7109375" customWidth="1"/>
    <col min="4" max="5" width="14" bestFit="1" customWidth="1"/>
    <col min="6" max="6" width="14.140625" bestFit="1" customWidth="1"/>
    <col min="7" max="7" width="12.85546875" bestFit="1" customWidth="1"/>
    <col min="8" max="8" width="14" bestFit="1" customWidth="1"/>
  </cols>
  <sheetData>
    <row r="3" spans="1:9" x14ac:dyDescent="0.2">
      <c r="A3" s="144"/>
      <c r="B3" s="144"/>
      <c r="C3" s="144"/>
      <c r="D3" s="144"/>
      <c r="E3" s="144"/>
      <c r="F3" s="144"/>
      <c r="G3" s="144"/>
      <c r="H3" s="144"/>
      <c r="I3" s="144"/>
    </row>
    <row r="4" spans="1:9" ht="13.5" thickBot="1" x14ac:dyDescent="0.25">
      <c r="A4" s="144"/>
      <c r="B4" s="144"/>
      <c r="C4" s="144"/>
      <c r="D4" s="144"/>
      <c r="E4" s="144"/>
      <c r="F4" s="144"/>
      <c r="G4" s="144"/>
      <c r="H4" s="144"/>
      <c r="I4" s="144"/>
    </row>
    <row r="5" spans="1:9" ht="16.5" thickBot="1" x14ac:dyDescent="0.25">
      <c r="A5" s="83" t="s">
        <v>0</v>
      </c>
      <c r="B5" s="84" t="s">
        <v>1</v>
      </c>
      <c r="C5" s="85" t="s">
        <v>53</v>
      </c>
      <c r="D5" s="86" t="s">
        <v>2</v>
      </c>
      <c r="E5" s="87" t="s">
        <v>8</v>
      </c>
      <c r="F5" s="87" t="s">
        <v>41</v>
      </c>
      <c r="G5" s="87" t="s">
        <v>9</v>
      </c>
      <c r="H5" s="87" t="s">
        <v>10</v>
      </c>
      <c r="I5" s="87" t="s">
        <v>35</v>
      </c>
    </row>
    <row r="6" spans="1:9" ht="15.75" x14ac:dyDescent="0.2">
      <c r="A6" s="128" t="s">
        <v>11</v>
      </c>
      <c r="B6" s="129">
        <f>'Jan 09'!B6+'Feb 09'!B6+'Mar 09'!B6+'April 09'!B6+'May 09'!B6+'Jun 09'!B6+'July 09'!B6+'Aug 09'!B6+'Sep 09'!B6+'Oct 09'!B6+'Nov 09'!B6+'Dec 09'!B6</f>
        <v>1747</v>
      </c>
      <c r="C6" s="90">
        <f t="shared" ref="C6:C24" si="0">IF(ISERROR(D6/B6),0,(D6/B6))</f>
        <v>389.56185460789931</v>
      </c>
      <c r="D6" s="129">
        <f>'Jan 09'!D6+'Feb 09'!D6+'Mar 09'!D6+'April 09'!D6+'May 09'!D6+'Jun 09'!D6+'July 09'!D6+'Aug 09'!D6+'Sep 09'!D6+'Oct 09'!D6+'Nov 09'!D6+'Dec 09'!D6</f>
        <v>680564.56</v>
      </c>
      <c r="E6" s="129">
        <f>'Jan 09'!E6+'Feb 09'!E6+'Mar 09'!E6+'April 09'!E6+'May 09'!E6+'Jun 09'!E6+'July 09'!E6+'Aug 09'!E6+'Sep 09'!E6+'Oct 09'!E6+'Nov 09'!E6+'Dec 09'!E6</f>
        <v>122290</v>
      </c>
      <c r="F6" s="92">
        <f t="shared" ref="F6:F19" si="1">IF(ISERROR(E6/B6),0,(E6/B6))</f>
        <v>70</v>
      </c>
      <c r="G6" s="129">
        <f>'Jan 09'!G6+'Feb 09'!G6+'Mar 09'!G6+'April 09'!G6+'May 09'!G6+'Jun 09'!G6+'July 09'!G6+'Aug 09'!G6+'Sep 09'!G6+'Oct 09'!G6+'Nov 09'!G6+'Dec 09'!G6</f>
        <v>171105.37</v>
      </c>
      <c r="H6" s="130">
        <f t="shared" ref="H6:H19" si="2">G6+E6+D6</f>
        <v>973959.93</v>
      </c>
      <c r="I6" s="93">
        <f>B6/$B$20</f>
        <v>0.1937451480536764</v>
      </c>
    </row>
    <row r="7" spans="1:9" ht="15.75" x14ac:dyDescent="0.2">
      <c r="A7" s="131" t="s">
        <v>12</v>
      </c>
      <c r="B7" s="132">
        <f>'Jan 09'!B7+'Feb 09'!B7+'Mar 09'!B7+'April 09'!B7+'May 09'!B7+'Jun 09'!B7+'July 09'!B7+'Aug 09'!B7+'Sep 09'!B7+'Oct 09'!B7+'Nov 09'!B7+'Dec 09'!B7</f>
        <v>225</v>
      </c>
      <c r="C7" s="96">
        <f t="shared" si="0"/>
        <v>323.56826666666666</v>
      </c>
      <c r="D7" s="97">
        <f>'Jan 09'!D7+'Feb 09'!D7+'Mar 09'!D7+'April 09'!D7+'May 09'!D7+'Jun 09'!D7+'July 09'!D7+'Aug 09'!D7+'Sep 09'!D7+'Oct 09'!D7+'Nov 09'!D7+'Dec 09'!D7</f>
        <v>72802.86</v>
      </c>
      <c r="E7" s="98">
        <f>'Jan 09'!E7+'Feb 09'!E7+'Mar 09'!E7+'April 09'!E7+'May 09'!E7+'Jun 09'!E7+'July 09'!E7+'Aug 09'!E7+'Sep 09'!E7+'Oct 09'!E7+'Nov 09'!E7+'Dec 09'!E7</f>
        <v>14625</v>
      </c>
      <c r="F7" s="98">
        <f t="shared" si="1"/>
        <v>65</v>
      </c>
      <c r="G7" s="98">
        <f>'Jan 09'!G7+'Feb 09'!G7+'Mar 09'!G7+'April 09'!G7+'May 09'!G7+'Jun 09'!G7+'July 09'!G7+'Aug 09'!G7+'Sep 09'!G7+'Oct 09'!G7+'Nov 09'!G7+'Dec 09'!G7</f>
        <v>24737.72</v>
      </c>
      <c r="H7" s="98">
        <f t="shared" si="2"/>
        <v>112165.58</v>
      </c>
      <c r="I7" s="99">
        <f t="shared" ref="I7:I19" si="3">B7/$B$20</f>
        <v>2.4952866807142066E-2</v>
      </c>
    </row>
    <row r="8" spans="1:9" ht="15.75" x14ac:dyDescent="0.2">
      <c r="A8" s="131" t="s">
        <v>18</v>
      </c>
      <c r="B8" s="132">
        <f>'Jan 09'!B8+'Feb 09'!B8+'Mar 09'!B8+'April 09'!B8+'May 09'!B8+'Jun 09'!B8+'July 09'!B8+'Aug 09'!B8+'Sep 09'!B8+'Oct 09'!B8+'Nov 09'!B8+'Dec 09'!B8</f>
        <v>795</v>
      </c>
      <c r="C8" s="96">
        <f t="shared" si="0"/>
        <v>501.33178616352205</v>
      </c>
      <c r="D8" s="97">
        <f>'Jan 09'!D8+'Feb 09'!D8+'Mar 09'!D8+'April 09'!D8+'May 09'!D8+'Jun 09'!D8+'July 09'!D8+'Aug 09'!D8+'Sep 09'!D8+'Oct 09'!D8+'Nov 09'!D8+'Dec 09'!D8</f>
        <v>398558.77</v>
      </c>
      <c r="E8" s="98">
        <f>'Jan 09'!E8+'Feb 09'!E8+'Mar 09'!E8+'April 09'!E8+'May 09'!E8+'Jun 09'!E8+'July 09'!E8+'Aug 09'!E8+'Sep 09'!E8+'Oct 09'!E8+'Nov 09'!E8+'Dec 09'!E8</f>
        <v>54060</v>
      </c>
      <c r="F8" s="98">
        <f t="shared" si="1"/>
        <v>68</v>
      </c>
      <c r="G8" s="98">
        <f>'Jan 09'!G8+'Feb 09'!G8+'Mar 09'!G8+'April 09'!G8+'May 09'!G8+'Jun 09'!G8+'July 09'!G8+'Aug 09'!G8+'Sep 09'!G8+'Oct 09'!G8+'Nov 09'!G8+'Dec 09'!G8</f>
        <v>51747.61</v>
      </c>
      <c r="H8" s="98">
        <f t="shared" si="2"/>
        <v>504366.38</v>
      </c>
      <c r="I8" s="99">
        <f t="shared" si="3"/>
        <v>8.8166796051901961E-2</v>
      </c>
    </row>
    <row r="9" spans="1:9" ht="15.75" x14ac:dyDescent="0.2">
      <c r="A9" s="131" t="s">
        <v>13</v>
      </c>
      <c r="B9" s="132">
        <f>'Jan 09'!B9+'Feb 09'!B9+'Mar 09'!B9+'April 09'!B9+'May 09'!B9+'Jun 09'!B9+'July 09'!B9+'Aug 09'!B9+'Sep 09'!B9+'Oct 09'!B9+'Nov 09'!B9+'Dec 09'!B9</f>
        <v>3379</v>
      </c>
      <c r="C9" s="96">
        <f t="shared" si="0"/>
        <v>255.8346404261616</v>
      </c>
      <c r="D9" s="97">
        <f>'Jan 09'!D9+'Feb 09'!D9+'Mar 09'!D9+'April 09'!D9+'May 09'!D9+'Jun 09'!D9+'July 09'!D9+'Aug 09'!D9+'Sep 09'!D9+'Oct 09'!D9+'Nov 09'!D9+'Dec 09'!D9</f>
        <v>864465.25</v>
      </c>
      <c r="E9" s="98">
        <f>'Jan 09'!E9+'Feb 09'!E9+'Mar 09'!E9+'April 09'!E9+'May 09'!E9+'Jun 09'!E9+'July 09'!E9+'Aug 09'!E9+'Sep 09'!E9+'Oct 09'!E9+'Nov 09'!E9+'Dec 09'!E9</f>
        <v>233151</v>
      </c>
      <c r="F9" s="98">
        <f t="shared" si="1"/>
        <v>69</v>
      </c>
      <c r="G9" s="98">
        <f>'Jan 09'!G9+'Feb 09'!G9+'Mar 09'!G9+'April 09'!G9+'May 09'!G9+'Jun 09'!G9+'July 09'!G9+'Aug 09'!G9+'Sep 09'!G9+'Oct 09'!G9+'Nov 09'!G9+'Dec 09'!G9</f>
        <v>490921.53</v>
      </c>
      <c r="H9" s="98">
        <f t="shared" si="2"/>
        <v>1588537.78</v>
      </c>
      <c r="I9" s="99">
        <f t="shared" si="3"/>
        <v>0.37473660862814684</v>
      </c>
    </row>
    <row r="10" spans="1:9" ht="15.75" x14ac:dyDescent="0.2">
      <c r="A10" s="131" t="s">
        <v>4</v>
      </c>
      <c r="B10" s="132">
        <f>'Jan 09'!B10+'Feb 09'!B10+'Mar 09'!B10+'April 09'!B10+'May 09'!B10+'Jun 09'!B10+'July 09'!B10+'Aug 09'!B10+'Sep 09'!B10+'Oct 09'!B10+'Nov 09'!B10+'Dec 09'!B10</f>
        <v>2083</v>
      </c>
      <c r="C10" s="96">
        <f t="shared" si="0"/>
        <v>331.81104656745083</v>
      </c>
      <c r="D10" s="97">
        <f>'Jan 09'!D10+'Feb 09'!D10+'Mar 09'!D10+'April 09'!D10+'May 09'!D10+'Jun 09'!D10+'July 09'!D10+'Aug 09'!D10+'Sep 09'!D10+'Oct 09'!D10+'Nov 09'!D10+'Dec 09'!D10</f>
        <v>691162.41</v>
      </c>
      <c r="E10" s="98">
        <f>'Jan 09'!E10+'Feb 09'!E10+'Mar 09'!E10+'April 09'!E10+'May 09'!E10+'Jun 09'!E10+'July 09'!E10+'Aug 09'!E10+'Sep 09'!E10+'Oct 09'!E10+'Nov 09'!E10+'Dec 09'!E10</f>
        <v>162178.10999999999</v>
      </c>
      <c r="F10" s="98">
        <f t="shared" si="1"/>
        <v>77.857950072011519</v>
      </c>
      <c r="G10" s="98">
        <f>'Jan 09'!G10+'Feb 09'!G10+'Mar 09'!G10+'April 09'!G10+'May 09'!G10+'Jun 09'!G10+'July 09'!G10+'Aug 09'!G10+'Sep 09'!G10+'Oct 09'!G10+'Nov 09'!G10+'Dec 09'!G10</f>
        <v>122873.27</v>
      </c>
      <c r="H10" s="98">
        <f t="shared" si="2"/>
        <v>976213.79</v>
      </c>
      <c r="I10" s="99">
        <f t="shared" si="3"/>
        <v>0.23100809581900855</v>
      </c>
    </row>
    <row r="11" spans="1:9" ht="15.75" x14ac:dyDescent="0.2">
      <c r="A11" s="131" t="s">
        <v>14</v>
      </c>
      <c r="B11" s="132">
        <f>'Jan 09'!B11+'Feb 09'!B11+'Mar 09'!B11+'April 09'!B11+'May 09'!B11+'Jun 09'!B11+'July 09'!B11+'Aug 09'!B11+'Sep 09'!B11+'Oct 09'!B11+'Nov 09'!B11+'Dec 09'!B11</f>
        <v>144</v>
      </c>
      <c r="C11" s="96">
        <f t="shared" si="0"/>
        <v>364.03784722222218</v>
      </c>
      <c r="D11" s="97">
        <f>'Jan 09'!D11+'Feb 09'!D11+'Mar 09'!D11+'April 09'!D11+'May 09'!D11+'Jun 09'!D11+'July 09'!D11+'Aug 09'!D11+'Sep 09'!D11+'Oct 09'!D11+'Nov 09'!D11+'Dec 09'!D11</f>
        <v>52421.45</v>
      </c>
      <c r="E11" s="98">
        <f>'Jan 09'!E11+'Feb 09'!E11+'Mar 09'!E11+'April 09'!E11+'May 09'!E11+'Jun 09'!E11+'July 09'!E11+'Aug 09'!E11+'Sep 09'!E11+'Oct 09'!E11+'Nov 09'!E11+'Dec 09'!E11</f>
        <v>3983.72</v>
      </c>
      <c r="F11" s="98">
        <f t="shared" si="1"/>
        <v>27.66472222222222</v>
      </c>
      <c r="G11" s="98">
        <f>'Jan 09'!G11+'Feb 09'!G11+'Mar 09'!G11+'April 09'!G11+'May 09'!G11+'Jun 09'!G11+'July 09'!G11+'Aug 09'!G11+'Sep 09'!G11+'Oct 09'!G11+'Nov 09'!G11+'Dec 09'!G11</f>
        <v>4951.3</v>
      </c>
      <c r="H11" s="98">
        <f>G11+E11+D11</f>
        <v>61356.47</v>
      </c>
      <c r="I11" s="99">
        <f t="shared" si="3"/>
        <v>1.5969834756570923E-2</v>
      </c>
    </row>
    <row r="12" spans="1:9" ht="15.75" x14ac:dyDescent="0.2">
      <c r="A12" s="131" t="s">
        <v>15</v>
      </c>
      <c r="B12" s="132">
        <f>'Jan 09'!B12+'Feb 09'!B12+'Mar 09'!B12+'April 09'!B12+'May 09'!B12+'Jun 09'!B12+'July 09'!B12+'Aug 09'!B12+'Sep 09'!B12+'Oct 09'!B12+'Nov 09'!B12+'Dec 09'!B12</f>
        <v>70</v>
      </c>
      <c r="C12" s="96">
        <f t="shared" si="0"/>
        <v>185.90742857142857</v>
      </c>
      <c r="D12" s="97">
        <f>'Jan 09'!D12+'Feb 09'!D12+'Mar 09'!D12+'April 09'!D12+'May 09'!D12+'Jun 09'!D12+'July 09'!D12+'Aug 09'!D12+'Sep 09'!D12+'Oct 09'!D12+'Nov 09'!D12+'Dec 09'!D12</f>
        <v>13013.52</v>
      </c>
      <c r="E12" s="98">
        <f>'Jan 09'!E12+'Feb 09'!E12+'Mar 09'!E12+'April 09'!E12+'May 09'!E12+'Jun 09'!E12+'July 09'!E12+'Aug 09'!E12+'Sep 09'!E12+'Oct 09'!E12+'Nov 09'!E12+'Dec 09'!E12</f>
        <v>1340.16</v>
      </c>
      <c r="F12" s="98">
        <f t="shared" si="1"/>
        <v>19.145142857142858</v>
      </c>
      <c r="G12" s="98">
        <f>'Jan 09'!G12+'Feb 09'!G12+'Mar 09'!G12+'April 09'!G12+'May 09'!G12+'Jun 09'!G12+'July 09'!G12+'Aug 09'!G12+'Sep 09'!G12+'Oct 09'!G12+'Nov 09'!G12+'Dec 09'!G12</f>
        <v>1183.04</v>
      </c>
      <c r="H12" s="98">
        <f t="shared" si="2"/>
        <v>15536.720000000001</v>
      </c>
      <c r="I12" s="99">
        <f t="shared" si="3"/>
        <v>7.7631141177775314E-3</v>
      </c>
    </row>
    <row r="13" spans="1:9" ht="15.75" x14ac:dyDescent="0.2">
      <c r="A13" s="131" t="s">
        <v>16</v>
      </c>
      <c r="B13" s="132">
        <f>'Jan 09'!B13+'Feb 09'!B13+'Mar 09'!B13+'April 09'!B13+'May 09'!B13+'Jun 09'!B13+'July 09'!B13+'Aug 09'!B13+'Sep 09'!B13+'Oct 09'!B13+'Nov 09'!B13+'Dec 09'!B13</f>
        <v>255</v>
      </c>
      <c r="C13" s="96">
        <f t="shared" si="0"/>
        <v>247.26168627450983</v>
      </c>
      <c r="D13" s="97">
        <f>'Jan 09'!D13+'Feb 09'!D13+'Mar 09'!D13+'April 09'!D13+'May 09'!D13+'Jun 09'!D13+'July 09'!D13+'Aug 09'!D13+'Sep 09'!D13+'Oct 09'!D13+'Nov 09'!D13+'Dec 09'!D13</f>
        <v>63051.73</v>
      </c>
      <c r="E13" s="98">
        <f>'Jan 09'!E13+'Feb 09'!E13+'Mar 09'!E13+'April 09'!E13+'May 09'!E13+'Jun 09'!E13+'July 09'!E13+'Aug 09'!E13+'Sep 09'!E13+'Oct 09'!E13+'Nov 09'!E13+'Dec 09'!E13</f>
        <v>14790</v>
      </c>
      <c r="F13" s="98">
        <f t="shared" si="1"/>
        <v>58</v>
      </c>
      <c r="G13" s="98">
        <f>'Jan 09'!G13+'Feb 09'!G13+'Mar 09'!G13+'April 09'!G13+'May 09'!G13+'Jun 09'!G13+'July 09'!G13+'Aug 09'!G13+'Sep 09'!G13+'Oct 09'!G13+'Nov 09'!G13+'Dec 09'!G13</f>
        <v>36500.730000000003</v>
      </c>
      <c r="H13" s="98">
        <f t="shared" si="2"/>
        <v>114342.46</v>
      </c>
      <c r="I13" s="99">
        <f t="shared" si="3"/>
        <v>2.8279915714761007E-2</v>
      </c>
    </row>
    <row r="14" spans="1:9" ht="15.75" x14ac:dyDescent="0.2">
      <c r="A14" s="131" t="s">
        <v>17</v>
      </c>
      <c r="B14" s="132">
        <f>'Jan 09'!B14+'Feb 09'!B14+'Mar 09'!B14+'April 09'!B14+'May 09'!B14+'Jun 09'!B14+'July 09'!B14+'Aug 09'!B14+'Sep 09'!B14+'Oct 09'!B14+'Nov 09'!B14+'Dec 09'!B14</f>
        <v>17</v>
      </c>
      <c r="C14" s="96">
        <f t="shared" si="0"/>
        <v>248.07999999999998</v>
      </c>
      <c r="D14" s="97">
        <f>'Jan 09'!D14+'Feb 09'!D14+'Mar 09'!D14+'April 09'!D14+'May 09'!D14+'Jun 09'!D14+'July 09'!D14+'Aug 09'!D14+'Sep 09'!D14+'Oct 09'!D14+'Nov 09'!D14+'Dec 09'!D14</f>
        <v>4217.3599999999997</v>
      </c>
      <c r="E14" s="98">
        <f>'Jan 09'!E14+'Feb 09'!E14+'Mar 09'!E14+'April 09'!E14+'May 09'!E14+'Jun 09'!E14+'July 09'!E14+'Aug 09'!E14+'Sep 09'!E14+'Oct 09'!E14+'Nov 09'!E14+'Dec 09'!E14</f>
        <v>1144.27</v>
      </c>
      <c r="F14" s="98">
        <f t="shared" si="1"/>
        <v>67.31</v>
      </c>
      <c r="G14" s="98">
        <f>'Jan 09'!G14+'Feb 09'!G14+'Mar 09'!G14+'April 09'!G14+'May 09'!G14+'Jun 09'!G14+'July 09'!G14+'Aug 09'!G14+'Sep 09'!G14+'Oct 09'!G14+'Nov 09'!G14+'Dec 09'!G14</f>
        <v>317.83</v>
      </c>
      <c r="H14" s="98">
        <f t="shared" si="2"/>
        <v>5679.4599999999991</v>
      </c>
      <c r="I14" s="99">
        <f t="shared" si="3"/>
        <v>1.8853277143174004E-3</v>
      </c>
    </row>
    <row r="15" spans="1:9" ht="15.75" x14ac:dyDescent="0.2">
      <c r="A15" s="133" t="s">
        <v>19</v>
      </c>
      <c r="B15" s="132">
        <f>'Jan 09'!B15+'Feb 09'!B15+'Mar 09'!B15+'April 09'!B15+'May 09'!B15+'Jun 09'!B15+'July 09'!B15+'Aug 09'!B15+'Sep 09'!B15+'Oct 09'!B15+'Nov 09'!B15+'Dec 09'!B15</f>
        <v>81</v>
      </c>
      <c r="C15" s="96">
        <f t="shared" si="0"/>
        <v>388.7001234567901</v>
      </c>
      <c r="D15" s="97">
        <f>'Jan 09'!D15+'Feb 09'!D15+'Mar 09'!D15+'April 09'!D15+'May 09'!D15+'Jun 09'!D15+'July 09'!D15+'Aug 09'!D15+'Sep 09'!D15+'Oct 09'!D15+'Nov 09'!D15+'Dec 09'!D15</f>
        <v>31484.71</v>
      </c>
      <c r="E15" s="98">
        <f>'Jan 09'!E15+'Feb 09'!E15+'Mar 09'!E15+'April 09'!E15+'May 09'!E15+'Jun 09'!E15+'July 09'!E15+'Aug 09'!E15+'Sep 09'!E15+'Oct 09'!E15+'Nov 09'!E15+'Dec 09'!E15</f>
        <v>662</v>
      </c>
      <c r="F15" s="98">
        <f t="shared" si="1"/>
        <v>8.1728395061728403</v>
      </c>
      <c r="G15" s="98">
        <f>'Jan 09'!G15+'Feb 09'!G15+'Mar 09'!G15+'April 09'!G15+'May 09'!G15+'Jun 09'!G15+'July 09'!G15+'Aug 09'!G15+'Sep 09'!G15+'Oct 09'!G15+'Nov 09'!G15+'Dec 09'!G15</f>
        <v>11238.21</v>
      </c>
      <c r="H15" s="98">
        <f t="shared" si="2"/>
        <v>43384.92</v>
      </c>
      <c r="I15" s="99">
        <f t="shared" si="3"/>
        <v>8.9830320505711429E-3</v>
      </c>
    </row>
    <row r="16" spans="1:9" ht="15.75" x14ac:dyDescent="0.2">
      <c r="A16" s="134" t="s">
        <v>7</v>
      </c>
      <c r="B16" s="135">
        <f>'Jan 09'!B16+'Feb 09'!B16+'Mar 09'!B16+'April 09'!B16+'May 09'!B16+'Jun 09'!B16+'July 09'!B16+'Aug 09'!B16+'Sep 09'!B16+'Oct 09'!B16+'Nov 09'!B16+'Dec 09'!B16</f>
        <v>59</v>
      </c>
      <c r="C16" s="96">
        <f t="shared" si="0"/>
        <v>286.87915254237288</v>
      </c>
      <c r="D16" s="100">
        <f>'Jan 09'!D16+'Feb 09'!D16+'Mar 09'!D16+'April 09'!D16+'May 09'!D16+'Jun 09'!D16+'July 09'!D16+'Aug 09'!D16+'Sep 09'!D16+'Oct 09'!D16+'Nov 09'!D16+'Dec 09'!D16</f>
        <v>16925.87</v>
      </c>
      <c r="E16" s="104">
        <f>'Jan 09'!E16+'Feb 09'!E16+'Mar 09'!E16+'April 09'!E16+'May 09'!E16+'Jun 09'!E16+'July 09'!E16+'Aug 09'!E16+'Sep 09'!E16+'Oct 09'!E16+'Nov 09'!E16+'Dec 09'!E16</f>
        <v>402</v>
      </c>
      <c r="F16" s="104">
        <f t="shared" si="1"/>
        <v>6.8135593220338979</v>
      </c>
      <c r="G16" s="104">
        <f>'Jan 09'!G16+'Feb 09'!G16+'Mar 09'!G16+'April 09'!G16+'May 09'!G16+'Jun 09'!G16+'July 09'!G16+'Aug 09'!G16+'Sep 09'!G16+'Oct 09'!G16+'Nov 09'!G16+'Dec 09'!G16</f>
        <v>10359.290000000001</v>
      </c>
      <c r="H16" s="98">
        <f t="shared" si="2"/>
        <v>27687.16</v>
      </c>
      <c r="I16" s="99">
        <f t="shared" si="3"/>
        <v>6.5431961849839191E-3</v>
      </c>
    </row>
    <row r="17" spans="1:9" ht="15.75" x14ac:dyDescent="0.2">
      <c r="A17" s="134" t="s">
        <v>3</v>
      </c>
      <c r="B17" s="135">
        <f>'Jan 09'!B17+'Feb 09'!B17+'Mar 09'!B17+'April 09'!B17+'May 09'!B17+'Jun 09'!B17+'July 09'!B17+'Aug 09'!B17+'Sep 09'!B17+'Oct 09'!B17+'Nov 09'!B17+'Dec 09'!B17</f>
        <v>15</v>
      </c>
      <c r="C17" s="105">
        <f t="shared" si="0"/>
        <v>335.87933333333331</v>
      </c>
      <c r="D17" s="100">
        <f>'Jan 09'!D17+'Feb 09'!D17+'Mar 09'!D17+'April 09'!D17+'May 09'!D17+'Jun 09'!D17+'July 09'!D17+'Aug 09'!D17+'Sep 09'!D17+'Oct 09'!D17+'Nov 09'!D17+'Dec 09'!D17</f>
        <v>5038.1899999999996</v>
      </c>
      <c r="E17" s="104">
        <f>'Jan 09'!E17+'Feb 09'!E17+'Mar 09'!E17+'April 09'!E17+'May 09'!E17+'Jun 09'!E17+'July 09'!E17+'Aug 09'!E17+'Sep 09'!E17+'Oct 09'!E17+'Nov 09'!E17+'Dec 09'!E17</f>
        <v>840</v>
      </c>
      <c r="F17" s="104">
        <f t="shared" si="1"/>
        <v>56</v>
      </c>
      <c r="G17" s="104">
        <f>'Jan 09'!G17+'Feb 09'!G17+'Mar 09'!G17+'April 09'!G17+'May 09'!G17+'Jun 09'!G17+'July 09'!G17+'Aug 09'!G17+'Sep 09'!G17+'Oct 09'!G17+'Nov 09'!G17+'Dec 09'!G17</f>
        <v>405.65</v>
      </c>
      <c r="H17" s="104">
        <f t="shared" si="2"/>
        <v>6283.84</v>
      </c>
      <c r="I17" s="106">
        <f t="shared" si="3"/>
        <v>1.6635244538094709E-3</v>
      </c>
    </row>
    <row r="18" spans="1:9" ht="15.75" x14ac:dyDescent="0.2">
      <c r="A18" s="134" t="s">
        <v>43</v>
      </c>
      <c r="B18" s="135">
        <f>'Jan 09'!B18+'Feb 09'!B18+'Mar 09'!B18+'April 09'!B18+'May 09'!B18+'Jun 09'!B18+'July 09'!B18+'Aug 09'!B18+'Sep 09'!B18+'Oct 09'!B18+'Nov 09'!B18+'Dec 09'!B18</f>
        <v>113</v>
      </c>
      <c r="C18" s="105">
        <f t="shared" si="0"/>
        <v>498.26035398230084</v>
      </c>
      <c r="D18" s="100">
        <f>'Jan 09'!D18+'Feb 09'!D18+'Mar 09'!D18+'April 09'!D18+'May 09'!D18+'Jun 09'!D18+'July 09'!D18+'Aug 09'!D18+'Sep 09'!D18+'Oct 09'!D18+'Nov 09'!D18+'Dec 09'!D18</f>
        <v>56303.42</v>
      </c>
      <c r="E18" s="104">
        <f>'Jan 09'!E18+'Feb 09'!E18+'Mar 09'!E18+'April 09'!E18+'May 09'!E18+'Jun 09'!E18+'July 09'!E18+'Aug 09'!E18+'Sep 09'!E18+'Oct 09'!E18+'Nov 09'!E18+'Dec 09'!E18</f>
        <v>7340.15</v>
      </c>
      <c r="F18" s="104">
        <f t="shared" si="1"/>
        <v>64.957079646017689</v>
      </c>
      <c r="G18" s="104">
        <f>'Jan 09'!G18+'Feb 09'!G18+'Mar 09'!G18+'April 09'!G18+'May 09'!G18+'Jun 09'!G18+'July 09'!G18+'Aug 09'!G18+'Sep 09'!G18+'Oct 09'!G18+'Nov 09'!G18+'Dec 09'!G18</f>
        <v>8396.4699999999993</v>
      </c>
      <c r="H18" s="104">
        <f t="shared" si="2"/>
        <v>72040.039999999994</v>
      </c>
      <c r="I18" s="106">
        <f t="shared" si="3"/>
        <v>1.2531884218698015E-2</v>
      </c>
    </row>
    <row r="19" spans="1:9" ht="16.5" thickBot="1" x14ac:dyDescent="0.25">
      <c r="A19" s="136" t="s">
        <v>5</v>
      </c>
      <c r="B19" s="137">
        <f>'Jan 09'!B19+'Feb 09'!B19+'Mar 09'!B19+'April 09'!B19+'May 09'!B19+'Jun 09'!B19+'July 09'!B19+'Aug 09'!B19+'Sep 09'!B19+'Oct 09'!B19+'Nov 09'!B19+'Dec 09'!B19</f>
        <v>34</v>
      </c>
      <c r="C19" s="109">
        <f t="shared" si="0"/>
        <v>538.84411764705885</v>
      </c>
      <c r="D19" s="110">
        <f>'Jan 09'!D19+'Feb 09'!D19+'Mar 09'!D19+'April 09'!D19+'May 09'!D19+'Jun 09'!D19+'July 09'!D19+'Aug 09'!D19+'Sep 09'!D19+'Oct 09'!D19+'Nov 09'!D19+'Dec 09'!D19</f>
        <v>18320.7</v>
      </c>
      <c r="E19" s="111">
        <f>'Jan 09'!E19+'Feb 09'!E19+'Mar 09'!E19+'April 09'!E19+'May 09'!E19+'Jun 09'!E19+'July 09'!E19+'Aug 09'!E19+'Sep 09'!E19+'Oct 09'!E19+'Nov 09'!E19+'Dec 09'!E19</f>
        <v>839.72</v>
      </c>
      <c r="F19" s="111">
        <f t="shared" si="1"/>
        <v>24.697647058823531</v>
      </c>
      <c r="G19" s="111">
        <f>'Jan 09'!G19+'Feb 09'!G19+'Mar 09'!G19+'April 09'!G19+'May 09'!G19+'Jun 09'!G19+'July 09'!G19+'Aug 09'!G19+'Sep 09'!G19+'Oct 09'!G19+'Nov 09'!G19+'Dec 09'!G19</f>
        <v>9367.3700000000008</v>
      </c>
      <c r="H19" s="111">
        <f t="shared" si="2"/>
        <v>28527.79</v>
      </c>
      <c r="I19" s="112">
        <f t="shared" si="3"/>
        <v>3.7706554286348008E-3</v>
      </c>
    </row>
    <row r="20" spans="1:9" ht="16.5" thickBot="1" x14ac:dyDescent="0.25">
      <c r="A20" s="138" t="s">
        <v>31</v>
      </c>
      <c r="B20" s="137">
        <f>'Jan 09'!B20+'Feb 09'!B20+'Mar 09'!B20+'April 09'!B20+'May 09'!B20+'Jun 09'!B20+'July 09'!B20+'Aug 09'!B20+'Sep 09'!B20+'Oct 09'!B20+'Nov 09'!B20+'Dec 09'!B20</f>
        <v>9017</v>
      </c>
      <c r="C20" s="140">
        <f t="shared" si="0"/>
        <v>329.19272485305538</v>
      </c>
      <c r="D20" s="141">
        <f>SUM(D6:D19)</f>
        <v>2968330.8000000003</v>
      </c>
      <c r="E20" s="142">
        <f>SUM(E6:E19)</f>
        <v>617646.13</v>
      </c>
      <c r="F20" s="142"/>
      <c r="G20" s="142">
        <f>SUM(G6:G19)</f>
        <v>944105.39</v>
      </c>
      <c r="H20" s="142">
        <f>SUM(H6:H19)</f>
        <v>4530082.3199999994</v>
      </c>
      <c r="I20" s="143">
        <f>SUM(I6:I19)</f>
        <v>0.99999999999999989</v>
      </c>
    </row>
    <row r="21" spans="1:9" ht="13.5" thickBot="1" x14ac:dyDescent="0.25">
      <c r="A21" s="117"/>
      <c r="B21" s="118">
        <f>B20/(394*366)</f>
        <v>6.2529472136695241E-2</v>
      </c>
      <c r="C21" s="119"/>
      <c r="D21" s="120"/>
      <c r="E21" s="120"/>
      <c r="F21" s="120"/>
      <c r="G21" s="120"/>
      <c r="H21" s="120"/>
      <c r="I21" s="121"/>
    </row>
    <row r="22" spans="1:9" x14ac:dyDescent="0.2">
      <c r="A22" s="144"/>
      <c r="B22" s="144"/>
      <c r="C22" s="144"/>
      <c r="D22" s="144"/>
      <c r="E22" s="144"/>
      <c r="F22" s="144"/>
      <c r="G22" s="144"/>
      <c r="H22" s="144"/>
      <c r="I22" s="144"/>
    </row>
    <row r="23" spans="1:9" ht="15.75" x14ac:dyDescent="0.2">
      <c r="A23" s="148" t="s">
        <v>51</v>
      </c>
      <c r="B23" s="152">
        <v>133174</v>
      </c>
      <c r="C23" s="153">
        <f t="shared" si="0"/>
        <v>360.31524070658691</v>
      </c>
      <c r="D23" s="154">
        <v>47984621.865859002</v>
      </c>
      <c r="E23" s="154">
        <v>22391537.309999999</v>
      </c>
      <c r="F23" s="144"/>
      <c r="G23" s="154">
        <v>8759007</v>
      </c>
      <c r="H23" s="155">
        <f>SUM(D23:G23)</f>
        <v>79135166.175859004</v>
      </c>
      <c r="I23" s="144"/>
    </row>
    <row r="24" spans="1:9" s="81" customFormat="1" x14ac:dyDescent="0.2">
      <c r="A24" s="156"/>
      <c r="B24" s="157">
        <f>B23-B20</f>
        <v>124157</v>
      </c>
      <c r="C24" s="153">
        <f t="shared" si="0"/>
        <v>362.57553795483949</v>
      </c>
      <c r="D24" s="158">
        <f>D23-D20</f>
        <v>45016291.065859005</v>
      </c>
      <c r="E24" s="158">
        <f>E23-E20</f>
        <v>21773891.18</v>
      </c>
      <c r="F24" s="156"/>
      <c r="G24" s="158">
        <f>G23-G20</f>
        <v>7814901.6100000003</v>
      </c>
      <c r="H24" s="158">
        <f>H23-H20</f>
        <v>74605083.855859011</v>
      </c>
      <c r="I24" s="156"/>
    </row>
    <row r="25" spans="1:9" x14ac:dyDescent="0.2">
      <c r="A25" s="144"/>
      <c r="B25" s="144"/>
      <c r="C25" s="144"/>
      <c r="D25" s="144"/>
      <c r="E25" s="144"/>
      <c r="F25" s="144"/>
      <c r="G25" s="144"/>
      <c r="H25" s="144"/>
      <c r="I25" s="144"/>
    </row>
  </sheetData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Jan 09</vt:lpstr>
      <vt:lpstr>Feb 09</vt:lpstr>
      <vt:lpstr>Mar 09</vt:lpstr>
      <vt:lpstr>April 09</vt:lpstr>
      <vt:lpstr>May 09</vt:lpstr>
      <vt:lpstr>Jun 09</vt:lpstr>
      <vt:lpstr>July 09</vt:lpstr>
      <vt:lpstr>Aug 09</vt:lpstr>
      <vt:lpstr>Sep 09</vt:lpstr>
      <vt:lpstr>Oct 09</vt:lpstr>
      <vt:lpstr>Nov 09</vt:lpstr>
      <vt:lpstr>Dec 09</vt:lpstr>
      <vt:lpstr>Totals 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InnArchive.com</cp:lastModifiedBy>
  <cp:lastPrinted>2008-12-02T13:34:22Z</cp:lastPrinted>
  <dcterms:created xsi:type="dcterms:W3CDTF">2007-02-02T11:58:23Z</dcterms:created>
  <dcterms:modified xsi:type="dcterms:W3CDTF">2015-11-28T04:07:38Z</dcterms:modified>
</cp:coreProperties>
</file>